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20" windowHeight="9816" activeTab="0"/>
  </bookViews>
  <sheets>
    <sheet name=" ANAT.PAT." sheetId="1" r:id="rId1"/>
    <sheet name="LAB" sheetId="2" r:id="rId2"/>
    <sheet name=" CT" sheetId="3" r:id="rId3"/>
    <sheet name="RTG" sheetId="4" r:id="rId4"/>
    <sheet name="RTG DENT " sheetId="5" r:id="rId5"/>
    <sheet name=" RMN " sheetId="6" r:id="rId6"/>
    <sheet name="ECO" sheetId="7" r:id="rId7"/>
  </sheets>
  <definedNames/>
  <calcPr fullCalcOnLoad="1"/>
</workbook>
</file>

<file path=xl/sharedStrings.xml><?xml version="1.0" encoding="utf-8"?>
<sst xmlns="http://schemas.openxmlformats.org/spreadsheetml/2006/main" count="89" uniqueCount="45">
  <si>
    <t>CRITERIUL DE EVALUARE A RESURSELOR</t>
  </si>
  <si>
    <t>CRITERIUL DE DISPONIBILITATE</t>
  </si>
  <si>
    <t>IMAGISTICA   CT   (AUGUST 2021)</t>
  </si>
  <si>
    <t>LUNAR</t>
  </si>
  <si>
    <t>APARAT</t>
  </si>
  <si>
    <t>PERSONAL</t>
  </si>
  <si>
    <t>LOGISTICA</t>
  </si>
  <si>
    <t>SPITALUL JUDETEAN MIERCUREA CIUC</t>
  </si>
  <si>
    <t>SPITALUL MUNICIPAL ODORHEIU SECUIESC</t>
  </si>
  <si>
    <t xml:space="preserve"> </t>
  </si>
  <si>
    <t>IMAGISTICA CONVENTIONALA (fara CT RMN)  (AUGUST 2021)</t>
  </si>
  <si>
    <t>SPITALUL MUNICIPAL GHEORGHENI</t>
  </si>
  <si>
    <t>SPITALUL MUNICIPAL TOPLITA</t>
  </si>
  <si>
    <t xml:space="preserve"> RADIOLOGIE DENTARA (AUGUST 2021)</t>
  </si>
  <si>
    <t>SUMA LUNARA</t>
  </si>
  <si>
    <t>buc</t>
  </si>
  <si>
    <t>suma echiv</t>
  </si>
  <si>
    <t>CM DENTAR LUKACS ATTILA</t>
  </si>
  <si>
    <t>SC IMODENT SRL</t>
  </si>
  <si>
    <t>IMAGISTICA INALTA PERFORMANTA RMN (AUG 2021)</t>
  </si>
  <si>
    <t xml:space="preserve">SC HIPERDIA SA </t>
  </si>
  <si>
    <t>SPITALUL JUDETEAN DE URGENTA RMN EXTREMITATI+COMPLET</t>
  </si>
  <si>
    <t>CRITERIUL DE CALITATE</t>
  </si>
  <si>
    <t xml:space="preserve"> LABORATOARE DE ANALIZA (AUGUST 2021)</t>
  </si>
  <si>
    <t>PUNCTE RESURSE</t>
  </si>
  <si>
    <t>aparat</t>
  </si>
  <si>
    <t>personal</t>
  </si>
  <si>
    <t>logistica</t>
  </si>
  <si>
    <t>PUNCTE CALITATE</t>
  </si>
  <si>
    <t>ISO</t>
  </si>
  <si>
    <t>SCHEME DE TESTARE A COMPETENTEI</t>
  </si>
  <si>
    <r>
      <t xml:space="preserve">SC PRODIA SRL  PUNCT </t>
    </r>
    <r>
      <rPr>
        <b/>
        <sz val="10"/>
        <rFont val="Arial"/>
        <family val="2"/>
      </rPr>
      <t>GHEORGHENI</t>
    </r>
  </si>
  <si>
    <r>
      <t xml:space="preserve">SC SEROLAB SRL  </t>
    </r>
    <r>
      <rPr>
        <b/>
        <sz val="10"/>
        <rFont val="Arial"/>
        <family val="2"/>
      </rPr>
      <t>ODORHEIU SECUIESC</t>
    </r>
  </si>
  <si>
    <r>
      <t xml:space="preserve">SPITALUL MUNICIPAL </t>
    </r>
    <r>
      <rPr>
        <b/>
        <sz val="10"/>
        <rFont val="Arial"/>
        <family val="2"/>
      </rPr>
      <t>ODORHEIU SECUIESC</t>
    </r>
  </si>
  <si>
    <r>
      <t xml:space="preserve">SC CLINICA POLISANO SRL </t>
    </r>
    <r>
      <rPr>
        <b/>
        <sz val="10"/>
        <rFont val="Arial"/>
        <family val="2"/>
      </rPr>
      <t>MCIUC</t>
    </r>
  </si>
  <si>
    <r>
      <t xml:space="preserve">SC VITALMED LAB </t>
    </r>
    <r>
      <rPr>
        <b/>
        <sz val="10"/>
        <rFont val="Arial"/>
        <family val="2"/>
      </rPr>
      <t>TOPLITA</t>
    </r>
  </si>
  <si>
    <r>
      <t xml:space="preserve">SPITALUL MUNICIPAL </t>
    </r>
    <r>
      <rPr>
        <b/>
        <sz val="10"/>
        <rFont val="Arial"/>
        <family val="2"/>
      </rPr>
      <t>TOPLITA</t>
    </r>
  </si>
  <si>
    <t xml:space="preserve"> AUGUST 2021 LUNAR</t>
  </si>
  <si>
    <t xml:space="preserve">ECO CLINICE + MF ( LUNA august) 2021 </t>
  </si>
  <si>
    <t>NR ECO GENERAL ECHIVALENT</t>
  </si>
  <si>
    <t>SUMA ECHIVALENTA</t>
  </si>
  <si>
    <t>SPITALUL DE PSIHIATRIE TULGHES</t>
  </si>
  <si>
    <t>CMI VILCAN ILEANA - SALVIA TOP</t>
  </si>
  <si>
    <t>SC DIAVERUM SRL CAB AMB SPEC</t>
  </si>
  <si>
    <t>CMI KOVACS EMOKE</t>
  </si>
</sst>
</file>

<file path=xl/styles.xml><?xml version="1.0" encoding="utf-8"?>
<styleSheet xmlns="http://schemas.openxmlformats.org/spreadsheetml/2006/main">
  <numFmts count="6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0\ &quot;puncte&quot;"/>
    <numFmt numFmtId="186" formatCode="_-* #,##0.0\ _l_e_i_-;\-* #,##0.0\ _l_e_i_-;_-* &quot;-&quot;??\ _l_e_i_-;_-@_-"/>
    <numFmt numFmtId="187" formatCode="_-* #,##0\ _l_e_i_-;\-* #,##0\ _l_e_i_-;_-* &quot;-&quot;??\ _l_e_i_-;_-@_-"/>
    <numFmt numFmtId="188" formatCode="_-* #,##0.000\ _l_e_i_-;\-* #,##0.000\ _l_e_i_-;_-* &quot;-&quot;??\ _l_e_i_-;_-@_-"/>
    <numFmt numFmtId="189" formatCode="_-* #,##0.0000\ _l_e_i_-;\-* #,##0.0000\ _l_e_i_-;_-* &quot;-&quot;??\ _l_e_i_-;_-@_-"/>
    <numFmt numFmtId="190" formatCode="#,##0\ &quot;ASD&quot;"/>
    <numFmt numFmtId="191" formatCode="#,##0\ &quot;LEI - suma lunara pentru defalcat &quot;"/>
    <numFmt numFmtId="192" formatCode="#,##0\ &quot;lei&quot;"/>
    <numFmt numFmtId="193" formatCode="#,##0\ &quot;LEI - suma TRIM I pentru defalcat &quot;"/>
    <numFmt numFmtId="194" formatCode="#,##0\ &quot;LEI - suma TRIM I 2011  pentru defalcat &quot;"/>
    <numFmt numFmtId="195" formatCode="#,##0\ &quot;LEI - suma lunara TRIM I 2011  pentru defalcat &quot;"/>
    <numFmt numFmtId="196" formatCode="#,##0\ &quot;LEI - suma apr mai 2011  pentru defalcat &quot;"/>
    <numFmt numFmtId="197" formatCode="0.0\ &quot;puncte&quot;"/>
    <numFmt numFmtId="198" formatCode="0.00\ &quot;puncte&quot;"/>
    <numFmt numFmtId="199" formatCode="#,##0\ &quot;LEI -  pentru defalcat &quot;"/>
    <numFmt numFmtId="200" formatCode="#,##0.00\ &quot;lei&quot;"/>
    <numFmt numFmtId="201" formatCode="0.00000000"/>
    <numFmt numFmtId="202" formatCode="dd/mm/yy"/>
    <numFmt numFmtId="203" formatCode="_-* #,##0.000\ &quot;lei&quot;_-;\-* #,##0.000\ &quot;lei&quot;_-;_-* &quot;-&quot;??\ &quot;lei&quot;_-;_-@_-"/>
    <numFmt numFmtId="204" formatCode="_-* #,##0.0\ &quot;lei&quot;_-;\-* #,##0.0\ &quot;lei&quot;_-;_-* &quot;-&quot;??\ &quot;lei&quot;_-;_-@_-"/>
    <numFmt numFmtId="205" formatCode="_-* #,##0\ &quot;lei&quot;_-;\-* #,##0\ &quot;lei&quot;_-;_-* &quot;-&quot;??\ &quot;lei&quot;_-;_-@_-"/>
    <numFmt numFmtId="206" formatCode="#,##0\ &quot;LEI - inpartit pe 6 luni&quot;"/>
    <numFmt numFmtId="207" formatCode="0.0&quot; pct&quot;"/>
    <numFmt numFmtId="208" formatCode="0;[Red]0"/>
    <numFmt numFmtId="209" formatCode="mm/dd/yy"/>
    <numFmt numFmtId="210" formatCode="#,##0.00;[Red]#,##0.00"/>
    <numFmt numFmtId="211" formatCode="0.0"/>
    <numFmt numFmtId="212" formatCode="#,##0\ [$lei-418]"/>
    <numFmt numFmtId="213" formatCode="0.00000"/>
    <numFmt numFmtId="214" formatCode="0.0000"/>
    <numFmt numFmtId="215" formatCode="0.000"/>
    <numFmt numFmtId="216" formatCode="0&quot; pct&quot;"/>
    <numFmt numFmtId="217" formatCode="0.0000000E+00"/>
    <numFmt numFmtId="218" formatCode="_(* #,##0_);_(* \(#,##0\);_(* &quot;-&quot;??_);_(@_)"/>
    <numFmt numFmtId="219" formatCode="0.00&quot; pct&quot;"/>
    <numFmt numFmtId="220" formatCode="yyyy/mm/dd/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4"/>
      <name val="Arial"/>
      <family val="2"/>
    </font>
    <font>
      <b/>
      <sz val="12"/>
      <color indexed="16"/>
      <name val="Arial"/>
      <family val="2"/>
    </font>
    <font>
      <sz val="9"/>
      <color indexed="16"/>
      <name val="Arial"/>
      <family val="2"/>
    </font>
    <font>
      <b/>
      <sz val="9"/>
      <color indexed="36"/>
      <name val="Arial"/>
      <family val="2"/>
    </font>
    <font>
      <b/>
      <sz val="10"/>
      <color indexed="17"/>
      <name val="Arial"/>
      <family val="2"/>
    </font>
    <font>
      <i/>
      <u val="singleAccounting"/>
      <sz val="10"/>
      <name val="Arial"/>
      <family val="2"/>
    </font>
    <font>
      <i/>
      <sz val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3" fontId="20" fillId="20" borderId="0" xfId="42" applyFont="1" applyFill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9" fontId="21" fillId="24" borderId="10" xfId="0" applyNumberFormat="1" applyFont="1" applyFill="1" applyBorder="1" applyAlignment="1">
      <alignment horizontal="center" vertical="center" wrapText="1"/>
    </xf>
    <xf numFmtId="192" fontId="21" fillId="24" borderId="0" xfId="0" applyNumberFormat="1" applyFont="1" applyFill="1" applyBorder="1" applyAlignment="1">
      <alignment horizontal="center"/>
    </xf>
    <xf numFmtId="43" fontId="21" fillId="0" borderId="0" xfId="42" applyFont="1" applyAlignment="1">
      <alignment horizontal="center"/>
    </xf>
    <xf numFmtId="0" fontId="0" fillId="24" borderId="0" xfId="0" applyFill="1" applyAlignment="1">
      <alignment/>
    </xf>
    <xf numFmtId="0" fontId="0" fillId="0" borderId="11" xfId="0" applyBorder="1" applyAlignment="1">
      <alignment/>
    </xf>
    <xf numFmtId="0" fontId="0" fillId="24" borderId="11" xfId="0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0" fillId="0" borderId="0" xfId="0" applyFont="1" applyFill="1" applyAlignment="1">
      <alignment horizontal="left"/>
    </xf>
    <xf numFmtId="198" fontId="23" fillId="25" borderId="10" xfId="0" applyNumberFormat="1" applyFont="1" applyFill="1" applyBorder="1" applyAlignment="1" applyProtection="1">
      <alignment horizontal="center" vertical="center" wrapText="1"/>
      <protection/>
    </xf>
    <xf numFmtId="197" fontId="24" fillId="0" borderId="10" xfId="0" applyNumberFormat="1" applyFont="1" applyFill="1" applyBorder="1" applyAlignment="1" applyProtection="1">
      <alignment horizontal="center" vertical="center" wrapText="1"/>
      <protection/>
    </xf>
    <xf numFmtId="44" fontId="25" fillId="0" borderId="10" xfId="44" applyFont="1" applyFill="1" applyBorder="1" applyAlignment="1" applyProtection="1">
      <alignment horizontal="center" vertical="center" wrapText="1"/>
      <protection/>
    </xf>
    <xf numFmtId="198" fontId="23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0" xfId="62" applyNumberFormat="1" applyFont="1" applyFill="1" applyAlignment="1">
      <alignment/>
    </xf>
    <xf numFmtId="43" fontId="0" fillId="0" borderId="0" xfId="42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44" fontId="25" fillId="24" borderId="10" xfId="44" applyFont="1" applyFill="1" applyBorder="1" applyAlignment="1" applyProtection="1">
      <alignment horizontal="center" vertical="center" wrapText="1"/>
      <protection/>
    </xf>
    <xf numFmtId="184" fontId="0" fillId="0" borderId="0" xfId="62" applyNumberFormat="1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43" fontId="2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43" fontId="21" fillId="0" borderId="12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7" fontId="23" fillId="11" borderId="0" xfId="0" applyNumberFormat="1" applyFont="1" applyFill="1" applyAlignment="1" quotePrefix="1">
      <alignment/>
    </xf>
    <xf numFmtId="0" fontId="21" fillId="0" borderId="0" xfId="0" applyFont="1" applyAlignment="1">
      <alignment horizontal="center" vertical="center" wrapText="1"/>
    </xf>
    <xf numFmtId="44" fontId="25" fillId="24" borderId="1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/>
    </xf>
    <xf numFmtId="43" fontId="0" fillId="0" borderId="12" xfId="42" applyFont="1" applyBorder="1" applyAlignment="1">
      <alignment horizontal="center"/>
    </xf>
    <xf numFmtId="43" fontId="0" fillId="0" borderId="0" xfId="0" applyNumberFormat="1" applyAlignment="1">
      <alignment horizontal="center"/>
    </xf>
    <xf numFmtId="43" fontId="26" fillId="20" borderId="0" xfId="42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98" fontId="27" fillId="25" borderId="10" xfId="0" applyNumberFormat="1" applyFont="1" applyFill="1" applyBorder="1" applyAlignment="1" applyProtection="1">
      <alignment horizontal="center" vertical="center" wrapText="1"/>
      <protection/>
    </xf>
    <xf numFmtId="197" fontId="28" fillId="0" borderId="10" xfId="0" applyNumberFormat="1" applyFont="1" applyFill="1" applyBorder="1" applyAlignment="1" applyProtection="1">
      <alignment horizontal="center" vertical="center" wrapText="1"/>
      <protection/>
    </xf>
    <xf numFmtId="44" fontId="29" fillId="24" borderId="10" xfId="44" applyFont="1" applyFill="1" applyBorder="1" applyAlignment="1" applyProtection="1">
      <alignment horizontal="center" vertical="center" wrapText="1"/>
      <protection/>
    </xf>
    <xf numFmtId="184" fontId="0" fillId="0" borderId="0" xfId="62" applyNumberFormat="1" applyAlignment="1">
      <alignment/>
    </xf>
    <xf numFmtId="44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198" fontId="23" fillId="25" borderId="10" xfId="0" applyNumberFormat="1" applyFont="1" applyFill="1" applyBorder="1" applyAlignment="1" applyProtection="1">
      <alignment horizontal="center" vertical="center" wrapText="1"/>
      <protection/>
    </xf>
    <xf numFmtId="210" fontId="24" fillId="0" borderId="10" xfId="0" applyNumberFormat="1" applyFont="1" applyFill="1" applyBorder="1" applyAlignment="1" applyProtection="1">
      <alignment horizontal="center" vertical="center" wrapText="1"/>
      <protection/>
    </xf>
    <xf numFmtId="44" fontId="25" fillId="24" borderId="10" xfId="44" applyNumberFormat="1" applyFont="1" applyFill="1" applyBorder="1" applyAlignment="1" applyProtection="1">
      <alignment horizontal="center" vertical="center" wrapText="1"/>
      <protection/>
    </xf>
    <xf numFmtId="44" fontId="25" fillId="24" borderId="10" xfId="44" applyFont="1" applyFill="1" applyBorder="1" applyAlignment="1" applyProtection="1">
      <alignment horizontal="center" vertical="center" wrapText="1"/>
      <protection/>
    </xf>
    <xf numFmtId="198" fontId="23" fillId="25" borderId="10" xfId="0" applyNumberFormat="1" applyFont="1" applyFill="1" applyBorder="1" applyAlignment="1" applyProtection="1">
      <alignment horizontal="center" vertical="center" wrapText="1"/>
      <protection/>
    </xf>
    <xf numFmtId="210" fontId="24" fillId="0" borderId="10" xfId="0" applyNumberFormat="1" applyFont="1" applyFill="1" applyBorder="1" applyAlignment="1" applyProtection="1">
      <alignment horizontal="center" vertical="center" wrapText="1"/>
      <protection/>
    </xf>
    <xf numFmtId="44" fontId="25" fillId="24" borderId="10" xfId="44" applyNumberFormat="1" applyFont="1" applyFill="1" applyBorder="1" applyAlignment="1" applyProtection="1">
      <alignment horizontal="center" vertical="center" wrapText="1"/>
      <protection/>
    </xf>
    <xf numFmtId="44" fontId="25" fillId="24" borderId="10" xfId="44" applyFont="1" applyFill="1" applyBorder="1" applyAlignment="1" applyProtection="1">
      <alignment horizontal="center" vertical="center" wrapText="1"/>
      <protection/>
    </xf>
    <xf numFmtId="184" fontId="0" fillId="0" borderId="0" xfId="62" applyNumberFormat="1" applyFont="1" applyAlignment="1">
      <alignment/>
    </xf>
    <xf numFmtId="44" fontId="0" fillId="0" borderId="0" xfId="0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Font="1" applyAlignment="1">
      <alignment/>
    </xf>
    <xf numFmtId="185" fontId="0" fillId="0" borderId="0" xfId="0" applyNumberFormat="1" applyBorder="1" applyAlignment="1">
      <alignment/>
    </xf>
    <xf numFmtId="44" fontId="2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3" fillId="25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198" fontId="23" fillId="0" borderId="10" xfId="0" applyNumberFormat="1" applyFont="1" applyFill="1" applyBorder="1" applyAlignment="1" applyProtection="1">
      <alignment horizontal="center" vertical="center" wrapText="1"/>
      <protection/>
    </xf>
    <xf numFmtId="197" fontId="24" fillId="0" borderId="10" xfId="0" applyNumberFormat="1" applyFont="1" applyFill="1" applyBorder="1" applyAlignment="1" applyProtection="1">
      <alignment horizontal="center" vertical="center" wrapText="1"/>
      <protection/>
    </xf>
    <xf numFmtId="44" fontId="25" fillId="0" borderId="10" xfId="44" applyFont="1" applyFill="1" applyBorder="1" applyAlignment="1" applyProtection="1">
      <alignment horizontal="center" vertical="center" wrapText="1"/>
      <protection/>
    </xf>
    <xf numFmtId="0" fontId="25" fillId="0" borderId="10" xfId="44" applyNumberFormat="1" applyFont="1" applyFill="1" applyBorder="1" applyAlignment="1" applyProtection="1">
      <alignment horizontal="center" vertical="center" wrapText="1"/>
      <protection/>
    </xf>
    <xf numFmtId="184" fontId="0" fillId="0" borderId="0" xfId="62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5" fillId="0" borderId="10" xfId="44" applyNumberFormat="1" applyFont="1" applyFill="1" applyBorder="1" applyAlignment="1" applyProtection="1">
      <alignment horizontal="center" vertical="center" wrapText="1"/>
      <protection/>
    </xf>
    <xf numFmtId="44" fontId="0" fillId="0" borderId="0" xfId="0" applyNumberFormat="1" applyFont="1" applyFill="1" applyAlignment="1">
      <alignment/>
    </xf>
    <xf numFmtId="198" fontId="0" fillId="0" borderId="0" xfId="0" applyNumberFormat="1" applyAlignment="1">
      <alignment/>
    </xf>
    <xf numFmtId="44" fontId="0" fillId="0" borderId="0" xfId="44" applyFont="1" applyFill="1" applyAlignment="1">
      <alignment/>
    </xf>
    <xf numFmtId="43" fontId="20" fillId="25" borderId="13" xfId="42" applyFont="1" applyFill="1" applyBorder="1" applyAlignment="1">
      <alignment/>
    </xf>
    <xf numFmtId="205" fontId="23" fillId="25" borderId="13" xfId="44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4" fontId="21" fillId="0" borderId="14" xfId="44" applyFont="1" applyFill="1" applyBorder="1" applyAlignment="1">
      <alignment horizontal="center" vertical="center" wrapText="1"/>
    </xf>
    <xf numFmtId="44" fontId="21" fillId="0" borderId="10" xfId="44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4" fontId="0" fillId="0" borderId="0" xfId="44" applyFont="1" applyFill="1" applyBorder="1" applyAlignment="1">
      <alignment/>
    </xf>
    <xf numFmtId="9" fontId="21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21" fillId="23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44" fontId="0" fillId="0" borderId="17" xfId="44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2" fontId="24" fillId="0" borderId="14" xfId="0" applyNumberFormat="1" applyFont="1" applyFill="1" applyBorder="1" applyAlignment="1" applyProtection="1">
      <alignment horizontal="center" vertical="center" wrapText="1"/>
      <protection/>
    </xf>
    <xf numFmtId="44" fontId="24" fillId="0" borderId="14" xfId="44" applyFont="1" applyFill="1" applyBorder="1" applyAlignment="1" applyProtection="1">
      <alignment horizontal="center" vertical="center" wrapText="1"/>
      <protection/>
    </xf>
    <xf numFmtId="198" fontId="23" fillId="23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0" xfId="62" applyNumberFormat="1" applyFont="1" applyFill="1" applyAlignment="1">
      <alignment/>
    </xf>
    <xf numFmtId="43" fontId="31" fillId="0" borderId="0" xfId="42" applyFont="1" applyFill="1" applyAlignment="1">
      <alignment/>
    </xf>
    <xf numFmtId="0" fontId="0" fillId="0" borderId="0" xfId="0" applyFont="1" applyFill="1" applyAlignment="1">
      <alignment/>
    </xf>
    <xf numFmtId="43" fontId="32" fillId="0" borderId="0" xfId="42" applyFont="1" applyFill="1" applyAlignment="1">
      <alignment/>
    </xf>
    <xf numFmtId="2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/>
    </xf>
    <xf numFmtId="185" fontId="23" fillId="23" borderId="0" xfId="0" applyNumberFormat="1" applyFont="1" applyFill="1" applyAlignment="1">
      <alignment/>
    </xf>
    <xf numFmtId="185" fontId="23" fillId="0" borderId="0" xfId="0" applyNumberFormat="1" applyFont="1" applyFill="1" applyAlignment="1">
      <alignment/>
    </xf>
    <xf numFmtId="44" fontId="23" fillId="0" borderId="0" xfId="44" applyFont="1" applyFill="1" applyAlignment="1">
      <alignment/>
    </xf>
    <xf numFmtId="43" fontId="23" fillId="0" borderId="0" xfId="0" applyNumberFormat="1" applyFont="1" applyFill="1" applyAlignment="1">
      <alignment/>
    </xf>
    <xf numFmtId="44" fontId="0" fillId="0" borderId="0" xfId="44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210" fontId="33" fillId="0" borderId="0" xfId="0" applyNumberFormat="1" applyFont="1" applyFill="1" applyBorder="1" applyAlignment="1">
      <alignment/>
    </xf>
    <xf numFmtId="210" fontId="33" fillId="0" borderId="0" xfId="0" applyNumberFormat="1" applyFont="1" applyFill="1" applyBorder="1" applyAlignment="1">
      <alignment/>
    </xf>
    <xf numFmtId="210" fontId="34" fillId="0" borderId="0" xfId="0" applyNumberFormat="1" applyFont="1" applyFill="1" applyBorder="1" applyAlignment="1">
      <alignment/>
    </xf>
    <xf numFmtId="0" fontId="35" fillId="3" borderId="0" xfId="0" applyFont="1" applyFill="1" applyAlignment="1" quotePrefix="1">
      <alignment/>
    </xf>
    <xf numFmtId="0" fontId="0" fillId="3" borderId="0" xfId="0" applyFill="1" applyAlignment="1">
      <alignment/>
    </xf>
    <xf numFmtId="44" fontId="0" fillId="3" borderId="0" xfId="44" applyFont="1" applyFill="1" applyAlignment="1">
      <alignment/>
    </xf>
    <xf numFmtId="43" fontId="20" fillId="21" borderId="0" xfId="42" applyFont="1" applyFill="1" applyAlignment="1">
      <alignment/>
    </xf>
    <xf numFmtId="205" fontId="21" fillId="25" borderId="10" xfId="44" applyNumberFormat="1" applyFont="1" applyFill="1" applyBorder="1" applyAlignment="1">
      <alignment horizontal="center" vertical="center" wrapText="1"/>
    </xf>
    <xf numFmtId="44" fontId="21" fillId="25" borderId="10" xfId="44" applyFont="1" applyFill="1" applyBorder="1" applyAlignment="1">
      <alignment horizontal="center" vertical="center" wrapText="1"/>
    </xf>
    <xf numFmtId="44" fontId="0" fillId="25" borderId="0" xfId="44" applyFont="1" applyFill="1" applyBorder="1" applyAlignment="1">
      <alignment/>
    </xf>
    <xf numFmtId="9" fontId="21" fillId="11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1" fillId="2" borderId="17" xfId="0" applyFont="1" applyFill="1" applyBorder="1" applyAlignment="1">
      <alignment/>
    </xf>
    <xf numFmtId="0" fontId="0" fillId="0" borderId="17" xfId="0" applyBorder="1" applyAlignment="1">
      <alignment horizontal="center"/>
    </xf>
    <xf numFmtId="44" fontId="0" fillId="25" borderId="17" xfId="44" applyFont="1" applyFill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98" fontId="27" fillId="2" borderId="14" xfId="0" applyNumberFormat="1" applyFont="1" applyFill="1" applyBorder="1" applyAlignment="1" applyProtection="1">
      <alignment horizontal="center" vertical="center" wrapText="1"/>
      <protection/>
    </xf>
    <xf numFmtId="2" fontId="24" fillId="25" borderId="14" xfId="0" applyNumberFormat="1" applyFont="1" applyFill="1" applyBorder="1" applyAlignment="1" applyProtection="1">
      <alignment horizontal="center" vertical="center" wrapText="1"/>
      <protection/>
    </xf>
    <xf numFmtId="44" fontId="24" fillId="25" borderId="14" xfId="44" applyFont="1" applyFill="1" applyBorder="1" applyAlignment="1" applyProtection="1">
      <alignment horizontal="center" vertical="center" wrapText="1"/>
      <protection/>
    </xf>
    <xf numFmtId="0" fontId="24" fillId="25" borderId="14" xfId="44" applyNumberFormat="1" applyFont="1" applyFill="1" applyBorder="1" applyAlignment="1" applyProtection="1">
      <alignment horizontal="center" vertical="center" wrapText="1"/>
      <protection/>
    </xf>
    <xf numFmtId="43" fontId="31" fillId="0" borderId="0" xfId="42" applyFont="1" applyAlignment="1">
      <alignment/>
    </xf>
    <xf numFmtId="0" fontId="23" fillId="0" borderId="0" xfId="0" applyFont="1" applyAlignment="1">
      <alignment/>
    </xf>
    <xf numFmtId="185" fontId="23" fillId="0" borderId="0" xfId="0" applyNumberFormat="1" applyFont="1" applyAlignment="1">
      <alignment/>
    </xf>
    <xf numFmtId="44" fontId="23" fillId="0" borderId="0" xfId="44" applyFont="1" applyAlignment="1">
      <alignment/>
    </xf>
    <xf numFmtId="43" fontId="23" fillId="0" borderId="0" xfId="0" applyNumberFormat="1" applyFont="1" applyAlignment="1">
      <alignment/>
    </xf>
    <xf numFmtId="44" fontId="0" fillId="0" borderId="0" xfId="44" applyFont="1" applyAlignment="1">
      <alignment/>
    </xf>
    <xf numFmtId="43" fontId="36" fillId="20" borderId="0" xfId="42" applyFont="1" applyFill="1" applyAlignment="1">
      <alignment/>
    </xf>
    <xf numFmtId="0" fontId="25" fillId="0" borderId="0" xfId="0" applyFont="1" applyAlignment="1">
      <alignment horizontal="center" wrapText="1"/>
    </xf>
    <xf numFmtId="0" fontId="25" fillId="24" borderId="10" xfId="44" applyNumberFormat="1" applyFont="1" applyFill="1" applyBorder="1" applyAlignment="1" applyProtection="1">
      <alignment horizontal="center" vertical="center" wrapText="1"/>
      <protection/>
    </xf>
    <xf numFmtId="44" fontId="0" fillId="0" borderId="0" xfId="0" applyNumberFormat="1" applyFont="1" applyAlignment="1">
      <alignment/>
    </xf>
    <xf numFmtId="187" fontId="21" fillId="0" borderId="0" xfId="42" applyNumberFormat="1" applyFont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Font="1" applyAlignment="1">
      <alignment/>
    </xf>
    <xf numFmtId="198" fontId="23" fillId="22" borderId="10" xfId="0" applyNumberFormat="1" applyFont="1" applyFill="1" applyBorder="1" applyAlignment="1" applyProtection="1">
      <alignment horizontal="center" vertical="center" wrapText="1"/>
      <protection/>
    </xf>
    <xf numFmtId="187" fontId="21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25" fillId="24" borderId="10" xfId="44" applyNumberFormat="1" applyFont="1" applyFill="1" applyBorder="1" applyAlignment="1" applyProtection="1">
      <alignment horizontal="center" vertical="center" wrapText="1"/>
      <protection/>
    </xf>
    <xf numFmtId="187" fontId="21" fillId="0" borderId="0" xfId="42" applyNumberFormat="1" applyFont="1" applyAlignment="1">
      <alignment/>
    </xf>
    <xf numFmtId="187" fontId="21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85" fontId="0" fillId="0" borderId="12" xfId="0" applyNumberFormat="1" applyBorder="1" applyAlignment="1">
      <alignment/>
    </xf>
    <xf numFmtId="44" fontId="21" fillId="0" borderId="12" xfId="0" applyNumberFormat="1" applyFont="1" applyBorder="1" applyAlignment="1">
      <alignment/>
    </xf>
    <xf numFmtId="43" fontId="21" fillId="0" borderId="12" xfId="42" applyFont="1" applyBorder="1" applyAlignment="1">
      <alignment/>
    </xf>
    <xf numFmtId="171" fontId="0" fillId="0" borderId="0" xfId="0" applyNumberFormat="1" applyFill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center" wrapText="1"/>
    </xf>
    <xf numFmtId="0" fontId="21" fillId="10" borderId="19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 wrapText="1"/>
    </xf>
    <xf numFmtId="0" fontId="21" fillId="10" borderId="20" xfId="0" applyFont="1" applyFill="1" applyBorder="1" applyAlignment="1">
      <alignment horizontal="center" vertical="center" wrapText="1"/>
    </xf>
    <xf numFmtId="205" fontId="0" fillId="0" borderId="21" xfId="44" applyNumberFormat="1" applyFont="1" applyBorder="1" applyAlignment="1">
      <alignment horizontal="center"/>
    </xf>
    <xf numFmtId="205" fontId="0" fillId="0" borderId="22" xfId="44" applyNumberFormat="1" applyFont="1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9" fontId="21" fillId="0" borderId="20" xfId="0" applyNumberFormat="1" applyFont="1" applyBorder="1" applyAlignment="1">
      <alignment horizontal="center" vertical="center" wrapText="1"/>
    </xf>
    <xf numFmtId="9" fontId="21" fillId="0" borderId="23" xfId="0" applyNumberFormat="1" applyFont="1" applyBorder="1" applyAlignment="1">
      <alignment horizontal="center" vertical="center" wrapText="1"/>
    </xf>
    <xf numFmtId="9" fontId="21" fillId="0" borderId="1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205" fontId="0" fillId="0" borderId="22" xfId="44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4" xfId="59"/>
    <cellStyle name="Note" xfId="60"/>
    <cellStyle name="Output" xfId="61"/>
    <cellStyle name="Percent" xfId="62"/>
    <cellStyle name="Százalék 2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L8"/>
  <sheetViews>
    <sheetView tabSelected="1" zoomScale="85" zoomScaleNormal="85" workbookViewId="0" topLeftCell="A1">
      <selection activeCell="A20" sqref="A20"/>
    </sheetView>
  </sheetViews>
  <sheetFormatPr defaultColWidth="9.140625" defaultRowHeight="12.75"/>
  <cols>
    <col min="1" max="1" width="42.28125" style="0" customWidth="1"/>
    <col min="2" max="2" width="20.57421875" style="0" customWidth="1"/>
    <col min="3" max="3" width="19.28125" style="0" customWidth="1"/>
    <col min="4" max="4" width="19.140625" style="0" customWidth="1"/>
    <col min="5" max="5" width="18.00390625" style="0" customWidth="1"/>
    <col min="6" max="6" width="17.57421875" style="142" customWidth="1"/>
    <col min="7" max="7" width="18.28125" style="0" bestFit="1" customWidth="1"/>
    <col min="8" max="8" width="17.8515625" style="0" customWidth="1"/>
    <col min="9" max="9" width="16.421875" style="0" customWidth="1"/>
    <col min="10" max="10" width="17.57421875" style="142" customWidth="1"/>
    <col min="11" max="11" width="5.140625" style="0" customWidth="1"/>
    <col min="12" max="12" width="18.140625" style="0" customWidth="1"/>
    <col min="13" max="13" width="2.421875" style="0" customWidth="1"/>
    <col min="14" max="14" width="13.7109375" style="0" customWidth="1"/>
    <col min="15" max="15" width="14.28125" style="0" customWidth="1"/>
    <col min="16" max="16" width="10.28125" style="0" customWidth="1"/>
  </cols>
  <sheetData>
    <row r="2" spans="1:12" ht="13.5">
      <c r="A2" s="118" t="s">
        <v>37</v>
      </c>
      <c r="B2" s="119"/>
      <c r="C2" s="119"/>
      <c r="D2" s="119"/>
      <c r="E2" s="119"/>
      <c r="F2" s="120"/>
      <c r="G2" s="119"/>
      <c r="H2" s="119"/>
      <c r="I2" s="119"/>
      <c r="J2" s="120"/>
      <c r="L2" s="45"/>
    </row>
    <row r="3" spans="1:10" ht="17.25">
      <c r="A3" s="121">
        <v>1690</v>
      </c>
      <c r="B3" s="162" t="s">
        <v>0</v>
      </c>
      <c r="C3" s="162"/>
      <c r="D3" s="162"/>
      <c r="E3" s="162"/>
      <c r="F3" s="122">
        <f>A3*B4</f>
        <v>1690</v>
      </c>
      <c r="G3" s="162" t="s">
        <v>22</v>
      </c>
      <c r="H3" s="162"/>
      <c r="I3" s="162"/>
      <c r="J3" s="122">
        <f>A3*G4</f>
        <v>0</v>
      </c>
    </row>
    <row r="4" spans="1:10" ht="12.75">
      <c r="A4" s="36" t="s">
        <v>23</v>
      </c>
      <c r="B4" s="163">
        <v>1</v>
      </c>
      <c r="C4" s="163"/>
      <c r="D4" s="163"/>
      <c r="E4" s="163"/>
      <c r="F4" s="123"/>
      <c r="G4" s="163">
        <v>0</v>
      </c>
      <c r="H4" s="163"/>
      <c r="I4" s="163"/>
      <c r="J4" s="123"/>
    </row>
    <row r="5" spans="1:10" ht="13.5" thickBot="1">
      <c r="A5" s="13"/>
      <c r="B5" s="13"/>
      <c r="C5" s="13"/>
      <c r="D5" s="13"/>
      <c r="E5" s="13"/>
      <c r="F5" s="124"/>
      <c r="G5" s="13"/>
      <c r="H5" s="125">
        <v>0.5</v>
      </c>
      <c r="I5" s="125">
        <v>0.5</v>
      </c>
      <c r="J5" s="124"/>
    </row>
    <row r="6" spans="1:12" ht="30.75" thickBot="1">
      <c r="A6" s="126"/>
      <c r="B6" s="127" t="s">
        <v>24</v>
      </c>
      <c r="C6" s="128" t="s">
        <v>25</v>
      </c>
      <c r="D6" s="128" t="s">
        <v>26</v>
      </c>
      <c r="E6" s="128" t="s">
        <v>27</v>
      </c>
      <c r="F6" s="129"/>
      <c r="G6" s="127" t="s">
        <v>28</v>
      </c>
      <c r="H6" s="130" t="s">
        <v>29</v>
      </c>
      <c r="I6" s="131" t="s">
        <v>30</v>
      </c>
      <c r="J6" s="129"/>
      <c r="L6" s="15" t="s">
        <v>3</v>
      </c>
    </row>
    <row r="7" spans="1:12" ht="15">
      <c r="A7" s="132" t="s">
        <v>7</v>
      </c>
      <c r="B7" s="133">
        <f>SUM(C7:E7)</f>
        <v>284</v>
      </c>
      <c r="C7" s="134">
        <v>36</v>
      </c>
      <c r="D7" s="134">
        <v>227</v>
      </c>
      <c r="E7" s="134">
        <v>21</v>
      </c>
      <c r="F7" s="135">
        <f>F3*B7/B8</f>
        <v>1690</v>
      </c>
      <c r="G7" s="133">
        <v>0</v>
      </c>
      <c r="H7" s="134">
        <v>0</v>
      </c>
      <c r="I7" s="134">
        <v>0</v>
      </c>
      <c r="J7" s="136" t="e">
        <f>J3*G7/G8</f>
        <v>#DIV/0!</v>
      </c>
      <c r="K7" s="50"/>
      <c r="L7" s="137">
        <f>F7</f>
        <v>1690</v>
      </c>
    </row>
    <row r="8" spans="1:12" ht="15">
      <c r="A8" s="138"/>
      <c r="B8" s="139">
        <f>SUM(B7:B7)</f>
        <v>284</v>
      </c>
      <c r="C8" s="139"/>
      <c r="D8" s="139"/>
      <c r="E8" s="139"/>
      <c r="F8" s="140"/>
      <c r="G8" s="139">
        <f>SUM(G7:G7)</f>
        <v>0</v>
      </c>
      <c r="H8" s="139">
        <f>SUM(H7:H7)</f>
        <v>0</v>
      </c>
      <c r="I8" s="139">
        <f>SUM(I7:I7)</f>
        <v>0</v>
      </c>
      <c r="J8" s="140"/>
      <c r="K8" s="138"/>
      <c r="L8" s="141">
        <f>SUM(L7:L7)</f>
        <v>1690</v>
      </c>
    </row>
  </sheetData>
  <sheetProtection/>
  <mergeCells count="4">
    <mergeCell ref="B3:E3"/>
    <mergeCell ref="G3:I3"/>
    <mergeCell ref="B4:E4"/>
    <mergeCell ref="G4:I4"/>
  </mergeCells>
  <printOptions/>
  <pageMargins left="0.15748031496062992" right="0.15748031496062992" top="0.4724409448818898" bottom="0.3937007874015748" header="0.2362204724409449" footer="0.6299212598425197"/>
  <pageSetup fitToHeight="1" fitToWidth="1" horizontalDpi="600" verticalDpi="600" orientation="landscape" paperSize="9" scale="64" r:id="rId1"/>
  <headerFooter alignWithMargins="0">
    <oddFooter>&amp;LIntocmit
DRC
Karda Istvan&amp;C&amp;P / &amp;N&amp;RAprobat
DG
Duda Tihamer Attila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L23"/>
  <sheetViews>
    <sheetView zoomScale="85" zoomScaleNormal="85" workbookViewId="0" topLeftCell="A1">
      <selection activeCell="A26" sqref="A26"/>
    </sheetView>
  </sheetViews>
  <sheetFormatPr defaultColWidth="9.140625" defaultRowHeight="12.75"/>
  <cols>
    <col min="1" max="1" width="52.57421875" style="1" customWidth="1"/>
    <col min="2" max="2" width="21.7109375" style="1" customWidth="1"/>
    <col min="3" max="3" width="16.00390625" style="1" customWidth="1"/>
    <col min="4" max="4" width="15.140625" style="1" customWidth="1"/>
    <col min="5" max="5" width="16.57421875" style="1" customWidth="1"/>
    <col min="6" max="6" width="14.8515625" style="83" customWidth="1"/>
    <col min="7" max="7" width="18.28125" style="1" bestFit="1" customWidth="1"/>
    <col min="8" max="8" width="16.57421875" style="1" customWidth="1"/>
    <col min="9" max="9" width="15.7109375" style="1" customWidth="1"/>
    <col min="10" max="10" width="17.57421875" style="83" customWidth="1"/>
    <col min="11" max="11" width="5.140625" style="1" customWidth="1"/>
    <col min="12" max="12" width="18.140625" style="1" customWidth="1"/>
    <col min="13" max="13" width="2.421875" style="1" customWidth="1"/>
    <col min="14" max="14" width="13.7109375" style="1" customWidth="1"/>
    <col min="15" max="15" width="14.28125" style="1" customWidth="1"/>
    <col min="16" max="16" width="10.28125" style="1" customWidth="1"/>
    <col min="17" max="16384" width="9.140625" style="1" customWidth="1"/>
  </cols>
  <sheetData>
    <row r="1" ht="13.5" thickBot="1"/>
    <row r="2" spans="1:12" ht="18" customHeight="1" thickBot="1">
      <c r="A2" s="84">
        <v>359559.14</v>
      </c>
      <c r="B2" s="165" t="s">
        <v>0</v>
      </c>
      <c r="C2" s="166"/>
      <c r="D2" s="166"/>
      <c r="E2" s="167"/>
      <c r="F2" s="85">
        <f>A2*B3</f>
        <v>179779.57</v>
      </c>
      <c r="G2" s="165" t="s">
        <v>22</v>
      </c>
      <c r="H2" s="166"/>
      <c r="I2" s="166"/>
      <c r="J2" s="85">
        <f>A2*G3</f>
        <v>179779.57</v>
      </c>
      <c r="L2" s="79"/>
    </row>
    <row r="3" spans="1:12" ht="15">
      <c r="A3" s="86" t="s">
        <v>23</v>
      </c>
      <c r="B3" s="164">
        <v>0.5</v>
      </c>
      <c r="C3" s="164"/>
      <c r="D3" s="164"/>
      <c r="E3" s="164"/>
      <c r="F3" s="87"/>
      <c r="G3" s="164">
        <v>0.5</v>
      </c>
      <c r="H3" s="164"/>
      <c r="I3" s="164"/>
      <c r="J3" s="88"/>
      <c r="L3" s="79"/>
    </row>
    <row r="4" spans="1:12" ht="13.5" thickBot="1">
      <c r="A4" s="89"/>
      <c r="B4" s="89"/>
      <c r="C4" s="89"/>
      <c r="D4" s="89"/>
      <c r="E4" s="89"/>
      <c r="F4" s="90"/>
      <c r="G4" s="89"/>
      <c r="H4" s="91">
        <v>0.5</v>
      </c>
      <c r="I4" s="91">
        <v>0.5</v>
      </c>
      <c r="J4" s="90"/>
      <c r="L4" s="79"/>
    </row>
    <row r="5" spans="1:12" ht="30.75" thickBot="1">
      <c r="A5" s="92"/>
      <c r="B5" s="93" t="s">
        <v>24</v>
      </c>
      <c r="C5" s="94" t="s">
        <v>25</v>
      </c>
      <c r="D5" s="94" t="s">
        <v>26</v>
      </c>
      <c r="E5" s="94" t="s">
        <v>27</v>
      </c>
      <c r="F5" s="95"/>
      <c r="G5" s="93" t="s">
        <v>28</v>
      </c>
      <c r="H5" s="96" t="s">
        <v>29</v>
      </c>
      <c r="I5" s="97" t="s">
        <v>30</v>
      </c>
      <c r="J5" s="95"/>
      <c r="L5" s="98" t="s">
        <v>3</v>
      </c>
    </row>
    <row r="6" spans="1:12" s="105" customFormat="1" ht="18.75" customHeight="1">
      <c r="A6" s="99" t="s">
        <v>31</v>
      </c>
      <c r="B6" s="102">
        <f aca="true" t="shared" si="0" ref="B6:B11">SUM(C6:E6)</f>
        <v>427.6</v>
      </c>
      <c r="C6" s="100">
        <v>325.6</v>
      </c>
      <c r="D6" s="100">
        <v>78</v>
      </c>
      <c r="E6" s="100">
        <v>24</v>
      </c>
      <c r="F6" s="101">
        <f aca="true" t="shared" si="1" ref="F6:F11">$F$2*B6/$B$12</f>
        <v>26547.5512421867</v>
      </c>
      <c r="G6" s="102">
        <f aca="true" t="shared" si="2" ref="G6:G11">H6+I6</f>
        <v>517</v>
      </c>
      <c r="H6" s="100">
        <v>105</v>
      </c>
      <c r="I6" s="100">
        <v>412</v>
      </c>
      <c r="J6" s="101">
        <f aca="true" t="shared" si="3" ref="J6:J11">$J$2*G6/$G$12</f>
        <v>31743.865331284152</v>
      </c>
      <c r="K6" s="103"/>
      <c r="L6" s="104">
        <f aca="true" t="shared" si="4" ref="L6:L11">ROUND((F6+J6),2)</f>
        <v>58291.42</v>
      </c>
    </row>
    <row r="7" spans="1:12" s="105" customFormat="1" ht="18.75" customHeight="1">
      <c r="A7" s="105" t="s">
        <v>32</v>
      </c>
      <c r="B7" s="102">
        <f t="shared" si="0"/>
        <v>682</v>
      </c>
      <c r="C7" s="100">
        <v>526</v>
      </c>
      <c r="D7" s="100">
        <v>132</v>
      </c>
      <c r="E7" s="100">
        <v>24</v>
      </c>
      <c r="F7" s="101">
        <f t="shared" si="1"/>
        <v>42341.97836101807</v>
      </c>
      <c r="G7" s="102">
        <f t="shared" si="2"/>
        <v>669</v>
      </c>
      <c r="H7" s="100">
        <v>130</v>
      </c>
      <c r="I7" s="100">
        <v>539</v>
      </c>
      <c r="J7" s="101">
        <f t="shared" si="3"/>
        <v>41076.68453893442</v>
      </c>
      <c r="L7" s="106">
        <f t="shared" si="4"/>
        <v>83418.66</v>
      </c>
    </row>
    <row r="8" spans="1:12" s="105" customFormat="1" ht="18.75" customHeight="1">
      <c r="A8" s="105" t="s">
        <v>33</v>
      </c>
      <c r="B8" s="102">
        <f t="shared" si="0"/>
        <v>863</v>
      </c>
      <c r="C8" s="100">
        <v>524</v>
      </c>
      <c r="D8" s="100">
        <v>319</v>
      </c>
      <c r="E8" s="100">
        <v>20</v>
      </c>
      <c r="F8" s="101">
        <f t="shared" si="1"/>
        <v>53579.36557999793</v>
      </c>
      <c r="G8" s="102">
        <f t="shared" si="2"/>
        <v>546</v>
      </c>
      <c r="H8" s="100">
        <v>102</v>
      </c>
      <c r="I8" s="100">
        <v>444</v>
      </c>
      <c r="J8" s="101">
        <f t="shared" si="3"/>
        <v>33524.46899590164</v>
      </c>
      <c r="L8" s="106">
        <f t="shared" si="4"/>
        <v>87103.83</v>
      </c>
    </row>
    <row r="9" spans="1:12" s="105" customFormat="1" ht="18.75" customHeight="1">
      <c r="A9" s="105" t="s">
        <v>34</v>
      </c>
      <c r="B9" s="102">
        <f t="shared" si="0"/>
        <v>399.1</v>
      </c>
      <c r="C9" s="100">
        <v>318.1</v>
      </c>
      <c r="D9" s="100">
        <v>61</v>
      </c>
      <c r="E9" s="100">
        <v>20</v>
      </c>
      <c r="F9" s="101">
        <f t="shared" si="1"/>
        <v>24778.128392789313</v>
      </c>
      <c r="G9" s="102">
        <f t="shared" si="2"/>
        <v>508</v>
      </c>
      <c r="H9" s="100">
        <v>100</v>
      </c>
      <c r="I9" s="100">
        <v>408</v>
      </c>
      <c r="J9" s="101">
        <f t="shared" si="3"/>
        <v>31191.26419398907</v>
      </c>
      <c r="L9" s="106">
        <f t="shared" si="4"/>
        <v>55969.39</v>
      </c>
    </row>
    <row r="10" spans="1:12" s="105" customFormat="1" ht="18.75" customHeight="1">
      <c r="A10" s="105" t="s">
        <v>35</v>
      </c>
      <c r="B10" s="102">
        <f t="shared" si="0"/>
        <v>304</v>
      </c>
      <c r="C10" s="100">
        <v>240</v>
      </c>
      <c r="D10" s="100">
        <v>40</v>
      </c>
      <c r="E10" s="100">
        <v>24</v>
      </c>
      <c r="F10" s="101">
        <f t="shared" si="1"/>
        <v>18873.843726905412</v>
      </c>
      <c r="G10" s="102">
        <f t="shared" si="2"/>
        <v>477</v>
      </c>
      <c r="H10" s="100">
        <v>65</v>
      </c>
      <c r="I10" s="100">
        <v>412</v>
      </c>
      <c r="J10" s="101">
        <f t="shared" si="3"/>
        <v>29287.860276639345</v>
      </c>
      <c r="L10" s="106">
        <f t="shared" si="4"/>
        <v>48161.7</v>
      </c>
    </row>
    <row r="11" spans="1:12" s="105" customFormat="1" ht="18.75" customHeight="1">
      <c r="A11" s="105" t="s">
        <v>36</v>
      </c>
      <c r="B11" s="102">
        <f t="shared" si="0"/>
        <v>220</v>
      </c>
      <c r="C11" s="107">
        <v>95</v>
      </c>
      <c r="D11" s="107">
        <v>105</v>
      </c>
      <c r="E11" s="107">
        <v>20</v>
      </c>
      <c r="F11" s="101">
        <f t="shared" si="1"/>
        <v>13658.7026971026</v>
      </c>
      <c r="G11" s="102">
        <f t="shared" si="2"/>
        <v>211</v>
      </c>
      <c r="H11" s="107">
        <v>59</v>
      </c>
      <c r="I11" s="107">
        <v>152</v>
      </c>
      <c r="J11" s="101">
        <f t="shared" si="3"/>
        <v>12955.426663251366</v>
      </c>
      <c r="L11" s="106">
        <f t="shared" si="4"/>
        <v>26614.13</v>
      </c>
    </row>
    <row r="12" spans="1:12" ht="15">
      <c r="A12" s="108"/>
      <c r="B12" s="109">
        <f>SUM(B6:B11)</f>
        <v>2895.7</v>
      </c>
      <c r="C12" s="110"/>
      <c r="D12" s="110"/>
      <c r="E12" s="110"/>
      <c r="F12" s="111"/>
      <c r="G12" s="109">
        <f>SUM(G6:G11)</f>
        <v>2928</v>
      </c>
      <c r="H12" s="110">
        <f>SUM(H6:H11)</f>
        <v>561</v>
      </c>
      <c r="I12" s="110">
        <f>SUM(I6:I11)</f>
        <v>2367</v>
      </c>
      <c r="J12" s="111"/>
      <c r="K12" s="108"/>
      <c r="L12" s="112">
        <f>SUM(L6:L11)</f>
        <v>359559.13000000006</v>
      </c>
    </row>
    <row r="17" spans="6:10" s="89" customFormat="1" ht="12.75">
      <c r="F17" s="113"/>
      <c r="J17" s="113"/>
    </row>
    <row r="18" spans="1:10" s="89" customFormat="1" ht="13.5">
      <c r="A18" s="114"/>
      <c r="B18" s="115"/>
      <c r="C18" s="116"/>
      <c r="D18" s="117"/>
      <c r="F18" s="113"/>
      <c r="J18" s="113"/>
    </row>
    <row r="19" spans="1:10" s="89" customFormat="1" ht="12.75">
      <c r="A19" s="114"/>
      <c r="F19" s="113"/>
      <c r="J19" s="113"/>
    </row>
    <row r="20" spans="1:10" s="89" customFormat="1" ht="12.75">
      <c r="A20" s="114"/>
      <c r="F20" s="113"/>
      <c r="J20" s="113"/>
    </row>
    <row r="21" spans="1:12" s="89" customFormat="1" ht="12.75">
      <c r="A21" s="114"/>
      <c r="F21" s="113"/>
      <c r="J21" s="113"/>
      <c r="L21" s="161"/>
    </row>
    <row r="22" spans="1:10" s="89" customFormat="1" ht="12.75">
      <c r="A22" s="114"/>
      <c r="F22" s="113"/>
      <c r="J22" s="113"/>
    </row>
    <row r="23" spans="6:10" s="89" customFormat="1" ht="12.75">
      <c r="F23" s="113"/>
      <c r="J23" s="113"/>
    </row>
  </sheetData>
  <sheetProtection/>
  <mergeCells count="4">
    <mergeCell ref="B3:E3"/>
    <mergeCell ref="G3:I3"/>
    <mergeCell ref="B2:E2"/>
    <mergeCell ref="G2:I2"/>
  </mergeCells>
  <printOptions/>
  <pageMargins left="0.15748031496062992" right="0.15748031496062992" top="0.4724409448818898" bottom="0.3937007874015748" header="0.2362204724409449" footer="0.6299212598425197"/>
  <pageSetup fitToHeight="1" fitToWidth="1" horizontalDpi="600" verticalDpi="600" orientation="landscape" paperSize="9" scale="64" r:id="rId1"/>
  <headerFooter alignWithMargins="0">
    <oddHeader>&amp;LANEXA NR___&amp;R&amp;F</oddHeader>
    <oddFooter>&amp;LIntocmit
DRC
Karda Istvan&amp;C&amp;P / &amp;N&amp;RAprobat
DG
Duda Tihamer Attila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12"/>
  <sheetViews>
    <sheetView workbookViewId="0" topLeftCell="A1">
      <selection activeCell="D26" sqref="D26"/>
    </sheetView>
  </sheetViews>
  <sheetFormatPr defaultColWidth="9.140625" defaultRowHeight="12.75"/>
  <cols>
    <col min="1" max="1" width="44.28125" style="0" customWidth="1"/>
    <col min="2" max="2" width="19.00390625" style="0" customWidth="1"/>
    <col min="3" max="4" width="14.7109375" style="0" bestFit="1" customWidth="1"/>
    <col min="5" max="6" width="13.8515625" style="0" customWidth="1"/>
    <col min="7" max="7" width="16.8515625" style="0" customWidth="1"/>
    <col min="8" max="8" width="13.8515625" style="0" customWidth="1"/>
    <col min="9" max="9" width="13.57421875" style="0" customWidth="1"/>
    <col min="10" max="10" width="15.7109375" style="5" customWidth="1"/>
    <col min="11" max="11" width="13.421875" style="5" customWidth="1"/>
    <col min="12" max="12" width="15.421875" style="5" customWidth="1"/>
    <col min="13" max="13" width="13.140625" style="0" customWidth="1"/>
    <col min="14" max="14" width="13.8515625" style="0" bestFit="1" customWidth="1"/>
    <col min="15" max="15" width="13.7109375" style="0" customWidth="1"/>
    <col min="16" max="16" width="14.28125" style="0" customWidth="1"/>
    <col min="17" max="17" width="10.28125" style="0" customWidth="1"/>
  </cols>
  <sheetData>
    <row r="1" spans="10:12" s="1" customFormat="1" ht="12.75">
      <c r="J1" s="2"/>
      <c r="K1" s="2"/>
      <c r="L1" s="2"/>
    </row>
    <row r="3" spans="1:8" ht="17.25">
      <c r="A3" s="3">
        <v>64417.33</v>
      </c>
      <c r="B3" s="170" t="s">
        <v>0</v>
      </c>
      <c r="C3" s="171"/>
      <c r="D3" s="171"/>
      <c r="E3" s="172"/>
      <c r="F3" s="4"/>
      <c r="G3" s="170" t="s">
        <v>1</v>
      </c>
      <c r="H3" s="172"/>
    </row>
    <row r="4" spans="1:8" ht="12.75">
      <c r="A4" s="6" t="s">
        <v>2</v>
      </c>
      <c r="B4" s="173">
        <v>1</v>
      </c>
      <c r="C4" s="174"/>
      <c r="D4" s="174"/>
      <c r="E4" s="175"/>
      <c r="F4" s="7"/>
      <c r="G4" s="173">
        <v>0</v>
      </c>
      <c r="H4" s="175"/>
    </row>
    <row r="5" spans="1:8" ht="12.75">
      <c r="A5" s="6" t="s">
        <v>3</v>
      </c>
      <c r="B5" s="168">
        <f>$A$3*B4</f>
        <v>64417.33</v>
      </c>
      <c r="C5" s="168"/>
      <c r="D5" s="168"/>
      <c r="E5" s="169"/>
      <c r="F5" s="8"/>
      <c r="G5" s="168">
        <v>0</v>
      </c>
      <c r="H5" s="168"/>
    </row>
    <row r="6" spans="1:8" ht="12.75">
      <c r="A6" s="9"/>
      <c r="F6" s="10"/>
      <c r="H6" s="10"/>
    </row>
    <row r="7" spans="1:8" ht="13.5" thickBot="1">
      <c r="A7" s="11"/>
      <c r="B7" s="11"/>
      <c r="C7" s="11"/>
      <c r="D7" s="11"/>
      <c r="E7" s="11"/>
      <c r="F7" s="12"/>
      <c r="G7" s="11"/>
      <c r="H7" s="12"/>
    </row>
    <row r="8" spans="1:11" ht="12.75">
      <c r="A8" s="13"/>
      <c r="B8" s="13"/>
      <c r="C8" s="13" t="s">
        <v>4</v>
      </c>
      <c r="D8" s="13" t="s">
        <v>5</v>
      </c>
      <c r="E8" s="13" t="s">
        <v>6</v>
      </c>
      <c r="F8" s="14"/>
      <c r="G8" s="13"/>
      <c r="H8" s="14"/>
      <c r="J8" s="15" t="s">
        <v>3</v>
      </c>
      <c r="K8" s="16"/>
    </row>
    <row r="9" spans="1:12" s="25" customFormat="1" ht="15">
      <c r="A9" s="17" t="s">
        <v>7</v>
      </c>
      <c r="B9" s="18">
        <f>C9+D9+E9</f>
        <v>380</v>
      </c>
      <c r="C9" s="19">
        <v>380</v>
      </c>
      <c r="D9" s="19"/>
      <c r="E9" s="19"/>
      <c r="F9" s="20">
        <f>B9/$B$11*B5</f>
        <v>40393.705280528055</v>
      </c>
      <c r="G9" s="21">
        <v>0</v>
      </c>
      <c r="H9" s="20">
        <v>0</v>
      </c>
      <c r="I9" s="22"/>
      <c r="J9" s="23">
        <f>ROUND((F9+H9),2)</f>
        <v>40393.71</v>
      </c>
      <c r="K9" s="23">
        <v>40400</v>
      </c>
      <c r="L9" s="24"/>
    </row>
    <row r="10" spans="1:12" s="31" customFormat="1" ht="15">
      <c r="A10" s="26" t="s">
        <v>8</v>
      </c>
      <c r="B10" s="18">
        <f>C10+D10+E10</f>
        <v>226</v>
      </c>
      <c r="C10" s="19">
        <v>226</v>
      </c>
      <c r="D10" s="19"/>
      <c r="E10" s="19"/>
      <c r="F10" s="27">
        <f>B10/$B$11*B5</f>
        <v>24023.624719471947</v>
      </c>
      <c r="G10" s="18">
        <v>0</v>
      </c>
      <c r="H10" s="27">
        <v>0</v>
      </c>
      <c r="I10" s="28"/>
      <c r="J10" s="29">
        <f>ROUND((F10+H10),2)</f>
        <v>24023.62</v>
      </c>
      <c r="K10" s="29">
        <v>24000</v>
      </c>
      <c r="L10" s="30"/>
    </row>
    <row r="11" spans="2:10" ht="12.75">
      <c r="B11" s="32">
        <f>SUM(B9:B10)</f>
        <v>606</v>
      </c>
      <c r="C11" s="32"/>
      <c r="D11" s="32"/>
      <c r="E11" s="32"/>
      <c r="F11" s="32"/>
      <c r="G11" s="32">
        <f>SUM(G9:G10)</f>
        <v>0</v>
      </c>
      <c r="H11" s="32"/>
      <c r="J11" s="33">
        <f>SUM(J9:J10)</f>
        <v>64417.33</v>
      </c>
    </row>
    <row r="12" spans="1:11" ht="13.5" thickBot="1">
      <c r="A12" s="34"/>
      <c r="B12" s="34"/>
      <c r="C12" s="34"/>
      <c r="D12" s="34"/>
      <c r="E12" s="34"/>
      <c r="F12" s="34"/>
      <c r="G12" s="34"/>
      <c r="H12" s="34"/>
      <c r="I12" s="34"/>
      <c r="J12" s="35"/>
      <c r="K12" s="36"/>
    </row>
    <row r="13" ht="13.5" thickTop="1"/>
  </sheetData>
  <sheetProtection/>
  <mergeCells count="6">
    <mergeCell ref="B5:E5"/>
    <mergeCell ref="G5:H5"/>
    <mergeCell ref="B3:E3"/>
    <mergeCell ref="G3:H3"/>
    <mergeCell ref="B4:E4"/>
    <mergeCell ref="G4:H4"/>
  </mergeCells>
  <printOptions/>
  <pageMargins left="0.36" right="0.24" top="0.96" bottom="1.22" header="0.2755905511811024" footer="0.41"/>
  <pageSetup fitToHeight="2" fitToWidth="1" horizontalDpi="600" verticalDpi="600" orientation="landscape" paperSize="9" scale="74" r:id="rId1"/>
  <headerFooter alignWithMargins="0">
    <oddHeader>&amp;LANEXA NR___&amp;R&amp;F</oddHeader>
    <oddFooter>&amp;LIntocmit
DRC
Karda Istvan&amp;C&amp;P / &amp;N&amp;RAprobat
PDG
Duda Tihamer Attila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3:L16"/>
  <sheetViews>
    <sheetView workbookViewId="0" topLeftCell="A1">
      <selection activeCell="F24" sqref="F24"/>
    </sheetView>
  </sheetViews>
  <sheetFormatPr defaultColWidth="9.140625" defaultRowHeight="12.75"/>
  <cols>
    <col min="1" max="1" width="65.421875" style="0" customWidth="1"/>
    <col min="2" max="2" width="17.8515625" style="0" bestFit="1" customWidth="1"/>
    <col min="3" max="7" width="17.7109375" style="0" customWidth="1"/>
    <col min="8" max="8" width="14.8515625" style="0" customWidth="1"/>
    <col min="9" max="9" width="14.57421875" style="0" customWidth="1"/>
    <col min="10" max="10" width="19.140625" style="5" customWidth="1"/>
    <col min="11" max="11" width="13.421875" style="5" customWidth="1"/>
    <col min="12" max="12" width="15.421875" style="5" customWidth="1"/>
    <col min="13" max="13" width="13.140625" style="0" customWidth="1"/>
    <col min="14" max="14" width="13.8515625" style="0" bestFit="1" customWidth="1"/>
    <col min="15" max="15" width="13.7109375" style="0" customWidth="1"/>
    <col min="16" max="16" width="14.28125" style="0" customWidth="1"/>
    <col min="17" max="17" width="10.28125" style="0" customWidth="1"/>
  </cols>
  <sheetData>
    <row r="3" spans="1:12" ht="15">
      <c r="A3" s="37" t="s">
        <v>9</v>
      </c>
      <c r="F3" s="5"/>
      <c r="G3" s="5"/>
      <c r="H3" s="5"/>
      <c r="J3"/>
      <c r="K3"/>
      <c r="L3"/>
    </row>
    <row r="4" spans="1:12" ht="17.25">
      <c r="A4" s="3">
        <v>151288.7</v>
      </c>
      <c r="B4" s="170" t="s">
        <v>0</v>
      </c>
      <c r="C4" s="171"/>
      <c r="D4" s="171"/>
      <c r="E4" s="172"/>
      <c r="F4" s="4"/>
      <c r="G4" s="170" t="s">
        <v>1</v>
      </c>
      <c r="H4" s="172"/>
      <c r="K4"/>
      <c r="L4"/>
    </row>
    <row r="5" spans="1:12" ht="12.75">
      <c r="A5" s="36" t="s">
        <v>10</v>
      </c>
      <c r="B5" s="173">
        <v>1</v>
      </c>
      <c r="C5" s="174"/>
      <c r="D5" s="174"/>
      <c r="E5" s="175"/>
      <c r="F5" s="7"/>
      <c r="G5" s="173">
        <v>0</v>
      </c>
      <c r="H5" s="175"/>
      <c r="K5"/>
      <c r="L5"/>
    </row>
    <row r="6" spans="2:8" ht="12.75">
      <c r="B6" s="168">
        <f>$A$4*B5</f>
        <v>151288.7</v>
      </c>
      <c r="C6" s="168"/>
      <c r="D6" s="168"/>
      <c r="E6" s="169"/>
      <c r="F6" s="8"/>
      <c r="G6" s="168">
        <v>0</v>
      </c>
      <c r="H6" s="168"/>
    </row>
    <row r="7" spans="1:8" ht="12.75">
      <c r="A7" s="9"/>
      <c r="F7" s="10"/>
      <c r="H7" s="10"/>
    </row>
    <row r="8" spans="1:8" ht="13.5" thickBot="1">
      <c r="A8" s="11"/>
      <c r="B8" s="11"/>
      <c r="C8" s="11"/>
      <c r="D8" s="11"/>
      <c r="E8" s="11"/>
      <c r="F8" s="12"/>
      <c r="G8" s="11"/>
      <c r="H8" s="12"/>
    </row>
    <row r="9" spans="1:10" ht="12.75">
      <c r="A9" s="13"/>
      <c r="B9" s="13"/>
      <c r="C9" s="13" t="s">
        <v>4</v>
      </c>
      <c r="D9" s="13" t="s">
        <v>5</v>
      </c>
      <c r="E9" s="13" t="s">
        <v>6</v>
      </c>
      <c r="F9" s="14"/>
      <c r="G9" s="13"/>
      <c r="H9" s="14"/>
      <c r="J9" s="38" t="s">
        <v>3</v>
      </c>
    </row>
    <row r="10" spans="1:12" s="31" customFormat="1" ht="15">
      <c r="A10" s="26" t="s">
        <v>7</v>
      </c>
      <c r="B10" s="18">
        <f>C10+D10+E10</f>
        <v>872.35</v>
      </c>
      <c r="C10" s="19">
        <v>582.35</v>
      </c>
      <c r="D10" s="19">
        <v>255</v>
      </c>
      <c r="E10" s="19">
        <v>35</v>
      </c>
      <c r="F10" s="39">
        <f>$B$6*B10/$B$14</f>
        <v>71845.55782411063</v>
      </c>
      <c r="G10" s="18">
        <v>0</v>
      </c>
      <c r="H10" s="27">
        <v>0</v>
      </c>
      <c r="I10" s="28"/>
      <c r="J10" s="29">
        <f>ROUND((F10+H10),0)</f>
        <v>71846</v>
      </c>
      <c r="K10" s="30"/>
      <c r="L10" s="30"/>
    </row>
    <row r="11" spans="1:12" s="25" customFormat="1" ht="15">
      <c r="A11" s="17" t="s">
        <v>8</v>
      </c>
      <c r="B11" s="18">
        <f>C11+D11+E11</f>
        <v>592.5</v>
      </c>
      <c r="C11" s="19">
        <v>348.5</v>
      </c>
      <c r="D11" s="19">
        <v>222</v>
      </c>
      <c r="E11" s="19">
        <v>22</v>
      </c>
      <c r="F11" s="39">
        <f>$B$6*B11/$B$14</f>
        <v>48797.49299109938</v>
      </c>
      <c r="G11" s="18">
        <v>0</v>
      </c>
      <c r="H11" s="27">
        <v>0</v>
      </c>
      <c r="I11" s="22"/>
      <c r="J11" s="23">
        <f>ROUND((F11+H11),0)</f>
        <v>48797</v>
      </c>
      <c r="K11" s="24"/>
      <c r="L11" s="24"/>
    </row>
    <row r="12" spans="1:12" s="31" customFormat="1" ht="15">
      <c r="A12" s="26" t="s">
        <v>11</v>
      </c>
      <c r="B12" s="18">
        <f>C12+D12+E12</f>
        <v>199.5</v>
      </c>
      <c r="C12" s="19">
        <v>57.5</v>
      </c>
      <c r="D12" s="19">
        <v>112</v>
      </c>
      <c r="E12" s="19">
        <v>30</v>
      </c>
      <c r="F12" s="39">
        <f>$B$6*B12/$B$14</f>
        <v>16430.548272952452</v>
      </c>
      <c r="G12" s="18">
        <v>0</v>
      </c>
      <c r="H12" s="27">
        <v>0</v>
      </c>
      <c r="I12" s="28"/>
      <c r="J12" s="29">
        <f>ROUND((F12+H12),0)</f>
        <v>16431</v>
      </c>
      <c r="K12" s="30"/>
      <c r="L12" s="30"/>
    </row>
    <row r="13" spans="1:12" s="31" customFormat="1" ht="15.75" thickBot="1">
      <c r="A13" s="40" t="s">
        <v>12</v>
      </c>
      <c r="B13" s="18">
        <f>C13+D13+E13</f>
        <v>172.6</v>
      </c>
      <c r="C13" s="19">
        <v>67.6</v>
      </c>
      <c r="D13" s="19">
        <v>105</v>
      </c>
      <c r="E13" s="19">
        <v>0</v>
      </c>
      <c r="F13" s="39">
        <f>$B$6*B13/$B$14</f>
        <v>14215.100911837559</v>
      </c>
      <c r="G13" s="18">
        <v>0</v>
      </c>
      <c r="H13" s="27">
        <v>0</v>
      </c>
      <c r="I13" s="28"/>
      <c r="J13" s="41">
        <f>ROUND((F13+H13),0)</f>
        <v>14215</v>
      </c>
      <c r="K13" s="30"/>
      <c r="L13" s="30"/>
    </row>
    <row r="14" spans="2:10" ht="13.5" thickTop="1">
      <c r="B14" s="32">
        <f>SUM(B10:B13)</f>
        <v>1836.9499999999998</v>
      </c>
      <c r="C14" s="32"/>
      <c r="D14" s="32"/>
      <c r="E14" s="32"/>
      <c r="F14" s="32"/>
      <c r="G14" s="32">
        <f>SUM(G10:G13)</f>
        <v>0</v>
      </c>
      <c r="H14" s="32"/>
      <c r="J14" s="42">
        <f>SUM(J10:J13)</f>
        <v>151289</v>
      </c>
    </row>
    <row r="16" spans="5:6" ht="12.75">
      <c r="E16" s="176"/>
      <c r="F16" s="176"/>
    </row>
  </sheetData>
  <sheetProtection/>
  <mergeCells count="7">
    <mergeCell ref="B6:E6"/>
    <mergeCell ref="G6:H6"/>
    <mergeCell ref="E16:F16"/>
    <mergeCell ref="B4:E4"/>
    <mergeCell ref="G4:H4"/>
    <mergeCell ref="B5:E5"/>
    <mergeCell ref="G5:H5"/>
  </mergeCells>
  <printOptions/>
  <pageMargins left="0.35433070866141736" right="0.31496062992125984" top="0.6299212598425197" bottom="0" header="0.2755905511811024" footer="0.5511811023622047"/>
  <pageSetup fitToHeight="2" fitToWidth="1" horizontalDpi="600" verticalDpi="600" orientation="landscape" paperSize="9" scale="65" r:id="rId1"/>
  <headerFooter alignWithMargins="0">
    <oddHeader>&amp;LANEXA NR___&amp;R&amp;F</oddHeader>
    <oddFooter>&amp;LIntocmit
DRC
Karda Istvan
&amp;C&amp;P / &amp;N&amp;Raprobat
DG
Duda Tihamer Attila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L13"/>
  <sheetViews>
    <sheetView workbookViewId="0" topLeftCell="A1">
      <selection activeCell="A31" sqref="A31"/>
    </sheetView>
  </sheetViews>
  <sheetFormatPr defaultColWidth="9.140625" defaultRowHeight="12.75"/>
  <cols>
    <col min="1" max="1" width="45.421875" style="0" customWidth="1"/>
    <col min="2" max="2" width="17.8515625" style="0" bestFit="1" customWidth="1"/>
    <col min="3" max="3" width="15.57421875" style="0" customWidth="1"/>
    <col min="4" max="6" width="13.8515625" style="0" customWidth="1"/>
    <col min="7" max="7" width="16.8515625" style="0" customWidth="1"/>
    <col min="8" max="9" width="13.8515625" style="0" customWidth="1"/>
    <col min="10" max="10" width="14.8515625" style="0" customWidth="1"/>
    <col min="11" max="11" width="9.140625" style="0" bestFit="1" customWidth="1"/>
    <col min="12" max="12" width="11.7109375" style="0" bestFit="1" customWidth="1"/>
  </cols>
  <sheetData>
    <row r="3" spans="1:8" ht="17.25">
      <c r="A3" s="43">
        <v>2282.21</v>
      </c>
      <c r="B3" s="170" t="s">
        <v>0</v>
      </c>
      <c r="C3" s="171"/>
      <c r="D3" s="171"/>
      <c r="E3" s="172"/>
      <c r="F3" s="4"/>
      <c r="G3" s="170" t="s">
        <v>1</v>
      </c>
      <c r="H3" s="172"/>
    </row>
    <row r="4" spans="1:8" ht="12.75">
      <c r="A4" s="36" t="s">
        <v>13</v>
      </c>
      <c r="B4" s="173">
        <v>1</v>
      </c>
      <c r="C4" s="174"/>
      <c r="D4" s="174"/>
      <c r="E4" s="175"/>
      <c r="F4" s="7"/>
      <c r="G4" s="173">
        <v>0</v>
      </c>
      <c r="H4" s="175"/>
    </row>
    <row r="5" spans="2:8" ht="12.75">
      <c r="B5" s="168">
        <f>$A$3*B4</f>
        <v>2282.21</v>
      </c>
      <c r="C5" s="168"/>
      <c r="D5" s="168"/>
      <c r="E5" s="177"/>
      <c r="F5" s="8"/>
      <c r="G5" s="168">
        <v>0</v>
      </c>
      <c r="H5" s="168"/>
    </row>
    <row r="6" spans="1:8" ht="12.75">
      <c r="A6" s="9"/>
      <c r="F6" s="10"/>
      <c r="H6" s="10"/>
    </row>
    <row r="7" spans="1:8" ht="13.5" thickBot="1">
      <c r="A7" s="11"/>
      <c r="B7" s="11"/>
      <c r="C7" s="11"/>
      <c r="D7" s="11"/>
      <c r="E7" s="11"/>
      <c r="F7" s="12"/>
      <c r="G7" s="11"/>
      <c r="H7" s="12"/>
    </row>
    <row r="8" spans="1:12" ht="12.75">
      <c r="A8" s="13"/>
      <c r="B8" s="13"/>
      <c r="C8" s="13" t="s">
        <v>4</v>
      </c>
      <c r="D8" s="13" t="s">
        <v>5</v>
      </c>
      <c r="E8" s="13" t="s">
        <v>6</v>
      </c>
      <c r="F8" s="14"/>
      <c r="G8" s="13"/>
      <c r="H8" s="14"/>
      <c r="J8" s="44" t="s">
        <v>14</v>
      </c>
      <c r="K8" s="45" t="s">
        <v>15</v>
      </c>
      <c r="L8" s="45" t="s">
        <v>16</v>
      </c>
    </row>
    <row r="9" spans="1:12" ht="15">
      <c r="A9" s="46"/>
      <c r="B9" s="47"/>
      <c r="C9" s="48"/>
      <c r="D9" s="48"/>
      <c r="E9" s="48"/>
      <c r="F9" s="49"/>
      <c r="G9" s="47"/>
      <c r="H9" s="49"/>
      <c r="I9" s="50"/>
      <c r="J9" s="51"/>
      <c r="K9" s="52"/>
      <c r="L9" s="53"/>
    </row>
    <row r="10" spans="1:12" ht="15">
      <c r="A10" s="46" t="s">
        <v>17</v>
      </c>
      <c r="B10" s="54">
        <f>C10+D10+E10</f>
        <v>51.25</v>
      </c>
      <c r="C10" s="55">
        <v>38.25</v>
      </c>
      <c r="D10" s="55">
        <v>13</v>
      </c>
      <c r="E10" s="55">
        <v>0</v>
      </c>
      <c r="F10" s="56">
        <f>$B$5*B10/$B$12</f>
        <v>1290.273166023166</v>
      </c>
      <c r="G10" s="54">
        <v>0</v>
      </c>
      <c r="H10" s="57">
        <v>0</v>
      </c>
      <c r="I10" s="50"/>
      <c r="J10" s="51">
        <f>F10</f>
        <v>1290.273166023166</v>
      </c>
      <c r="K10" s="52">
        <f>ROUND(J10/15,0)</f>
        <v>86</v>
      </c>
      <c r="L10" s="53">
        <f>K10*15</f>
        <v>1290</v>
      </c>
    </row>
    <row r="11" spans="1:12" s="45" customFormat="1" ht="15">
      <c r="A11" s="46" t="s">
        <v>18</v>
      </c>
      <c r="B11" s="58">
        <f>C11+D11+E11</f>
        <v>39.4</v>
      </c>
      <c r="C11" s="59">
        <v>26.4</v>
      </c>
      <c r="D11" s="59">
        <v>13</v>
      </c>
      <c r="E11" s="59">
        <v>0</v>
      </c>
      <c r="F11" s="60">
        <f>$B$5*B11/$B$12</f>
        <v>991.9368339768339</v>
      </c>
      <c r="G11" s="58">
        <v>0</v>
      </c>
      <c r="H11" s="61">
        <v>0</v>
      </c>
      <c r="I11" s="62"/>
      <c r="J11" s="63">
        <f>F11</f>
        <v>991.9368339768339</v>
      </c>
      <c r="K11" s="64">
        <f>ROUND(J11/15,0)</f>
        <v>66</v>
      </c>
      <c r="L11" s="65">
        <f>K11*15</f>
        <v>990</v>
      </c>
    </row>
    <row r="12" spans="1:11" ht="15">
      <c r="A12" s="13"/>
      <c r="B12" s="54">
        <f>SUM(B10:B11)</f>
        <v>90.65</v>
      </c>
      <c r="C12" s="66"/>
      <c r="D12" s="66"/>
      <c r="E12" s="66"/>
      <c r="F12" s="66"/>
      <c r="G12" s="66">
        <f>SUM(G9:G11)</f>
        <v>0</v>
      </c>
      <c r="H12" s="66"/>
      <c r="I12" s="13"/>
      <c r="J12" s="67">
        <f>SUM(J9:J11)</f>
        <v>2282.21</v>
      </c>
      <c r="K12" s="51"/>
    </row>
    <row r="13" spans="1:10" ht="13.5" thickBot="1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ht="13.5" thickTop="1"/>
  </sheetData>
  <sheetProtection/>
  <mergeCells count="6">
    <mergeCell ref="B5:E5"/>
    <mergeCell ref="G5:H5"/>
    <mergeCell ref="B3:E3"/>
    <mergeCell ref="G3:H3"/>
    <mergeCell ref="B4:E4"/>
    <mergeCell ref="G4:H4"/>
  </mergeCells>
  <printOptions/>
  <pageMargins left="0.3937007874015748" right="0.2755905511811024" top="0.7480314960629921" bottom="0.4724409448818898" header="0.2755905511811024" footer="0.31496062992125984"/>
  <pageSetup fitToHeight="1" fitToWidth="1" horizontalDpi="600" verticalDpi="600" orientation="landscape" paperSize="9" scale="71" r:id="rId1"/>
  <headerFooter alignWithMargins="0">
    <oddHeader>&amp;LANEXA NR ____&amp;R&amp;F</oddHeader>
    <oddFooter>&amp;LIntocmit
DRC
Karda Istvan&amp;C&amp;P/&amp;N&amp;RAprobat
DG
Duda Tihamer Attila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K12"/>
  <sheetViews>
    <sheetView workbookViewId="0" topLeftCell="A1">
      <selection activeCell="D23" sqref="D23"/>
    </sheetView>
  </sheetViews>
  <sheetFormatPr defaultColWidth="9.140625" defaultRowHeight="12.75"/>
  <cols>
    <col min="1" max="1" width="64.00390625" style="0" customWidth="1"/>
    <col min="2" max="2" width="17.8515625" style="0" bestFit="1" customWidth="1"/>
    <col min="3" max="3" width="19.28125" style="0" customWidth="1"/>
    <col min="4" max="6" width="15.7109375" style="0" bestFit="1" customWidth="1"/>
    <col min="7" max="7" width="16.8515625" style="0" customWidth="1"/>
    <col min="8" max="8" width="14.57421875" style="0" customWidth="1"/>
    <col min="9" max="9" width="13.7109375" style="0" customWidth="1"/>
    <col min="10" max="10" width="14.421875" style="0" customWidth="1"/>
    <col min="11" max="11" width="14.8515625" style="0" customWidth="1"/>
  </cols>
  <sheetData>
    <row r="1" s="68" customFormat="1" ht="12.75"/>
    <row r="2" ht="15">
      <c r="A2" s="69"/>
    </row>
    <row r="3" spans="1:8" ht="17.25">
      <c r="A3" s="43">
        <v>142159.85</v>
      </c>
      <c r="B3" s="170" t="s">
        <v>0</v>
      </c>
      <c r="C3" s="171"/>
      <c r="D3" s="171"/>
      <c r="E3" s="172"/>
      <c r="F3" s="4"/>
      <c r="G3" s="170" t="s">
        <v>1</v>
      </c>
      <c r="H3" s="172"/>
    </row>
    <row r="4" spans="1:8" ht="12.75">
      <c r="A4" s="70" t="s">
        <v>19</v>
      </c>
      <c r="B4" s="173">
        <v>1</v>
      </c>
      <c r="C4" s="174"/>
      <c r="D4" s="174"/>
      <c r="E4" s="175"/>
      <c r="F4" s="7"/>
      <c r="G4" s="173">
        <v>0</v>
      </c>
      <c r="H4" s="175"/>
    </row>
    <row r="5" spans="2:8" ht="12.75">
      <c r="B5" s="168">
        <f>$A$3*B4</f>
        <v>142159.85</v>
      </c>
      <c r="C5" s="168"/>
      <c r="D5" s="168"/>
      <c r="E5" s="177"/>
      <c r="F5" s="8"/>
      <c r="G5" s="168">
        <v>0</v>
      </c>
      <c r="H5" s="168"/>
    </row>
    <row r="6" spans="1:8" ht="12.75">
      <c r="A6" s="9"/>
      <c r="F6" s="10"/>
      <c r="H6" s="10"/>
    </row>
    <row r="7" spans="1:8" ht="13.5" thickBot="1">
      <c r="A7" s="11"/>
      <c r="B7" s="11"/>
      <c r="C7" s="11"/>
      <c r="D7" s="11"/>
      <c r="E7" s="11"/>
      <c r="F7" s="12"/>
      <c r="G7" s="11"/>
      <c r="H7" s="12"/>
    </row>
    <row r="8" spans="1:10" ht="12.75">
      <c r="A8" s="13"/>
      <c r="B8" s="13"/>
      <c r="C8" s="13" t="s">
        <v>4</v>
      </c>
      <c r="D8" s="13" t="s">
        <v>5</v>
      </c>
      <c r="E8" s="13" t="s">
        <v>6</v>
      </c>
      <c r="F8" s="14"/>
      <c r="G8" s="13"/>
      <c r="H8" s="14"/>
      <c r="J8" s="71" t="s">
        <v>3</v>
      </c>
    </row>
    <row r="9" spans="1:11" s="79" customFormat="1" ht="15">
      <c r="A9" s="72" t="s">
        <v>20</v>
      </c>
      <c r="B9" s="73">
        <f>C9+D9+E9</f>
        <v>495.33</v>
      </c>
      <c r="C9" s="74">
        <v>400</v>
      </c>
      <c r="D9" s="74">
        <v>60.33</v>
      </c>
      <c r="E9" s="74">
        <v>35</v>
      </c>
      <c r="F9" s="75">
        <f>$B$5*B9/$B$11</f>
        <v>80675.54793086855</v>
      </c>
      <c r="G9" s="73">
        <v>0</v>
      </c>
      <c r="H9" s="76">
        <v>0</v>
      </c>
      <c r="I9" s="77"/>
      <c r="J9" s="78">
        <f>F9</f>
        <v>80675.54793086855</v>
      </c>
      <c r="K9" s="78">
        <v>80650</v>
      </c>
    </row>
    <row r="10" spans="1:11" s="25" customFormat="1" ht="15">
      <c r="A10" s="25" t="s">
        <v>21</v>
      </c>
      <c r="B10" s="21">
        <f>C10+D10+E10</f>
        <v>377.5</v>
      </c>
      <c r="C10" s="19">
        <v>377.5</v>
      </c>
      <c r="D10" s="19">
        <v>0</v>
      </c>
      <c r="E10" s="19">
        <v>0</v>
      </c>
      <c r="F10" s="20">
        <f>$B$5*B10/$B$11</f>
        <v>61484.30206913145</v>
      </c>
      <c r="G10" s="21">
        <v>0</v>
      </c>
      <c r="H10" s="80">
        <v>0</v>
      </c>
      <c r="I10" s="22"/>
      <c r="J10" s="81">
        <f>F10</f>
        <v>61484.30206913145</v>
      </c>
      <c r="K10" s="81">
        <v>61500</v>
      </c>
    </row>
    <row r="11" spans="2:10" ht="12.75">
      <c r="B11" s="82">
        <f>SUM(B9:B10)</f>
        <v>872.8299999999999</v>
      </c>
      <c r="G11" s="82">
        <f>SUM(G9:G10)</f>
        <v>0</v>
      </c>
      <c r="J11" s="51"/>
    </row>
    <row r="12" spans="1:10" ht="13.5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ht="13.5" thickTop="1"/>
  </sheetData>
  <sheetProtection/>
  <mergeCells count="6">
    <mergeCell ref="B5:E5"/>
    <mergeCell ref="G5:H5"/>
    <mergeCell ref="B3:E3"/>
    <mergeCell ref="G3:H3"/>
    <mergeCell ref="B4:E4"/>
    <mergeCell ref="G4:H4"/>
  </mergeCells>
  <printOptions/>
  <pageMargins left="0.2755905511811024" right="0.15748031496062992" top="1.0236220472440944" bottom="0" header="0.6299212598425197" footer="0.5118110236220472"/>
  <pageSetup fitToHeight="1" fitToWidth="1" horizontalDpi="600" verticalDpi="600" orientation="landscape" paperSize="9" scale="65" r:id="rId1"/>
  <headerFooter alignWithMargins="0">
    <oddHeader>&amp;LANEXA NR___&amp;R&amp;A</oddHeader>
    <oddFooter>&amp;LIntocmit
DRC
Karda Istvan&amp;C&amp;P / &amp;N&amp;RAprobat
DG
Duda Tihamer Attila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M30"/>
  <sheetViews>
    <sheetView zoomScale="85" zoomScaleNormal="85" workbookViewId="0" topLeftCell="A1">
      <selection activeCell="E30" sqref="E30"/>
    </sheetView>
  </sheetViews>
  <sheetFormatPr defaultColWidth="9.140625" defaultRowHeight="12.75"/>
  <cols>
    <col min="1" max="1" width="61.00390625" style="0" bestFit="1" customWidth="1"/>
    <col min="2" max="2" width="17.8515625" style="0" bestFit="1" customWidth="1"/>
    <col min="3" max="3" width="16.7109375" style="0" customWidth="1"/>
    <col min="4" max="4" width="15.8515625" style="0" bestFit="1" customWidth="1"/>
    <col min="5" max="5" width="14.421875" style="0" bestFit="1" customWidth="1"/>
    <col min="6" max="7" width="16.8515625" style="0" customWidth="1"/>
    <col min="8" max="8" width="14.421875" style="0" bestFit="1" customWidth="1"/>
    <col min="9" max="9" width="1.57421875" style="0" customWidth="1"/>
    <col min="10" max="10" width="15.8515625" style="0" customWidth="1"/>
    <col min="11" max="11" width="11.421875" style="0" customWidth="1"/>
    <col min="12" max="12" width="14.00390625" style="0" customWidth="1"/>
    <col min="13" max="13" width="11.8515625" style="0" bestFit="1" customWidth="1"/>
  </cols>
  <sheetData>
    <row r="3" spans="1:8" ht="17.25">
      <c r="A3" s="143">
        <v>14797.58</v>
      </c>
      <c r="B3" s="170" t="s">
        <v>0</v>
      </c>
      <c r="C3" s="171"/>
      <c r="D3" s="171"/>
      <c r="E3" s="172"/>
      <c r="F3" s="4"/>
      <c r="G3" s="170" t="s">
        <v>1</v>
      </c>
      <c r="H3" s="172"/>
    </row>
    <row r="4" spans="1:8" ht="12.75">
      <c r="A4" s="36" t="s">
        <v>38</v>
      </c>
      <c r="B4" s="173">
        <v>1</v>
      </c>
      <c r="C4" s="174"/>
      <c r="D4" s="174"/>
      <c r="E4" s="175"/>
      <c r="F4" s="7"/>
      <c r="G4" s="173">
        <v>0</v>
      </c>
      <c r="H4" s="175"/>
    </row>
    <row r="5" spans="2:8" ht="12.75">
      <c r="B5" s="168">
        <f>$A$3*B4</f>
        <v>14797.58</v>
      </c>
      <c r="C5" s="168"/>
      <c r="D5" s="168"/>
      <c r="E5" s="177"/>
      <c r="F5" s="8"/>
      <c r="G5" s="168">
        <v>0</v>
      </c>
      <c r="H5" s="168"/>
    </row>
    <row r="6" spans="1:8" ht="13.5" thickBot="1">
      <c r="A6" s="9"/>
      <c r="F6" s="10"/>
      <c r="H6" s="10"/>
    </row>
    <row r="7" spans="1:12" ht="13.5" thickBot="1">
      <c r="A7" s="11"/>
      <c r="B7" s="11"/>
      <c r="C7" s="11"/>
      <c r="D7" s="11"/>
      <c r="E7" s="11"/>
      <c r="F7" s="12"/>
      <c r="G7" s="11"/>
      <c r="H7" s="12"/>
      <c r="J7" s="178" t="s">
        <v>3</v>
      </c>
      <c r="K7" s="179"/>
      <c r="L7" s="180"/>
    </row>
    <row r="8" spans="1:12" ht="36">
      <c r="A8" s="13"/>
      <c r="B8" s="13"/>
      <c r="C8" s="13" t="s">
        <v>4</v>
      </c>
      <c r="D8" s="13" t="s">
        <v>5</v>
      </c>
      <c r="E8" s="13" t="s">
        <v>6</v>
      </c>
      <c r="F8" s="14"/>
      <c r="G8" s="13"/>
      <c r="H8" s="14"/>
      <c r="K8" s="144" t="s">
        <v>39</v>
      </c>
      <c r="L8" s="144" t="s">
        <v>40</v>
      </c>
    </row>
    <row r="9" spans="1:13" s="31" customFormat="1" ht="15">
      <c r="A9" s="26" t="s">
        <v>7</v>
      </c>
      <c r="B9" s="18">
        <f aca="true" t="shared" si="0" ref="B9:B16">C9+D9+E9</f>
        <v>233.28</v>
      </c>
      <c r="C9" s="19">
        <v>211.28</v>
      </c>
      <c r="D9" s="19">
        <v>22</v>
      </c>
      <c r="E9" s="19">
        <v>0</v>
      </c>
      <c r="F9" s="27">
        <f aca="true" t="shared" si="1" ref="F9:F16">$B$5*B9/$B$17</f>
        <v>4596.633016059017</v>
      </c>
      <c r="G9" s="18">
        <v>0</v>
      </c>
      <c r="H9" s="145">
        <v>0</v>
      </c>
      <c r="I9" s="28"/>
      <c r="J9" s="146">
        <f aca="true" t="shared" si="2" ref="J9:J16">F9</f>
        <v>4596.633016059017</v>
      </c>
      <c r="K9" s="147">
        <f aca="true" t="shared" si="3" ref="K9:K16">ROUND(J9/60,0)</f>
        <v>77</v>
      </c>
      <c r="L9" s="148">
        <v>4560</v>
      </c>
      <c r="M9" s="149"/>
    </row>
    <row r="10" spans="1:13" s="25" customFormat="1" ht="15">
      <c r="A10" s="17" t="s">
        <v>8</v>
      </c>
      <c r="B10" s="150">
        <f t="shared" si="0"/>
        <v>213.02999999999997</v>
      </c>
      <c r="C10" s="19">
        <v>190.7</v>
      </c>
      <c r="D10" s="19">
        <v>22.33</v>
      </c>
      <c r="E10" s="19">
        <v>0</v>
      </c>
      <c r="F10" s="20">
        <f t="shared" si="1"/>
        <v>4197.619733415005</v>
      </c>
      <c r="G10" s="21">
        <v>0</v>
      </c>
      <c r="H10" s="80">
        <v>0</v>
      </c>
      <c r="I10" s="22"/>
      <c r="J10" s="81">
        <f t="shared" si="2"/>
        <v>4197.619733415005</v>
      </c>
      <c r="K10" s="151">
        <f t="shared" si="3"/>
        <v>70</v>
      </c>
      <c r="L10" s="148">
        <v>4200</v>
      </c>
      <c r="M10" s="152"/>
    </row>
    <row r="11" spans="1:12" s="31" customFormat="1" ht="15">
      <c r="A11" s="26" t="s">
        <v>11</v>
      </c>
      <c r="B11" s="18">
        <f t="shared" si="0"/>
        <v>154</v>
      </c>
      <c r="C11" s="19">
        <v>143.5</v>
      </c>
      <c r="D11" s="19">
        <v>10.5</v>
      </c>
      <c r="E11" s="19">
        <v>0</v>
      </c>
      <c r="F11" s="27">
        <f t="shared" si="1"/>
        <v>3034.471384058164</v>
      </c>
      <c r="G11" s="18">
        <v>0</v>
      </c>
      <c r="H11" s="145">
        <v>0</v>
      </c>
      <c r="I11" s="28"/>
      <c r="J11" s="146">
        <f t="shared" si="2"/>
        <v>3034.471384058164</v>
      </c>
      <c r="K11" s="147">
        <f t="shared" si="3"/>
        <v>51</v>
      </c>
      <c r="L11" s="52">
        <f aca="true" t="shared" si="4" ref="L11:L16">K11*60</f>
        <v>3060</v>
      </c>
    </row>
    <row r="12" spans="1:12" s="31" customFormat="1" ht="15">
      <c r="A12" s="40" t="s">
        <v>12</v>
      </c>
      <c r="B12" s="18">
        <f t="shared" si="0"/>
        <v>25.67</v>
      </c>
      <c r="C12" s="19">
        <v>24</v>
      </c>
      <c r="D12" s="19">
        <v>1.67</v>
      </c>
      <c r="E12" s="19">
        <v>0</v>
      </c>
      <c r="F12" s="27">
        <f t="shared" si="1"/>
        <v>505.8109118751499</v>
      </c>
      <c r="G12" s="18">
        <v>0</v>
      </c>
      <c r="H12" s="145">
        <v>0</v>
      </c>
      <c r="I12" s="28"/>
      <c r="J12" s="146">
        <f t="shared" si="2"/>
        <v>505.8109118751499</v>
      </c>
      <c r="K12" s="147">
        <f t="shared" si="3"/>
        <v>8</v>
      </c>
      <c r="L12" s="52">
        <f t="shared" si="4"/>
        <v>480</v>
      </c>
    </row>
    <row r="13" spans="1:12" s="45" customFormat="1" ht="15">
      <c r="A13" s="153" t="s">
        <v>41</v>
      </c>
      <c r="B13" s="58">
        <f t="shared" si="0"/>
        <v>23</v>
      </c>
      <c r="C13" s="74">
        <v>21</v>
      </c>
      <c r="D13" s="74">
        <v>2</v>
      </c>
      <c r="E13" s="74">
        <v>0</v>
      </c>
      <c r="F13" s="61">
        <f t="shared" si="1"/>
        <v>453.2002716450506</v>
      </c>
      <c r="G13" s="58">
        <v>0</v>
      </c>
      <c r="H13" s="154">
        <v>0</v>
      </c>
      <c r="I13" s="62"/>
      <c r="J13" s="63">
        <f t="shared" si="2"/>
        <v>453.2002716450506</v>
      </c>
      <c r="K13" s="155">
        <f t="shared" si="3"/>
        <v>8</v>
      </c>
      <c r="L13" s="64">
        <f t="shared" si="4"/>
        <v>480</v>
      </c>
    </row>
    <row r="14" spans="1:12" s="79" customFormat="1" ht="15">
      <c r="A14" s="72" t="s">
        <v>42</v>
      </c>
      <c r="B14" s="58">
        <f t="shared" si="0"/>
        <v>26</v>
      </c>
      <c r="C14" s="74">
        <v>23.5</v>
      </c>
      <c r="D14" s="74">
        <v>2.5</v>
      </c>
      <c r="E14" s="74">
        <v>0</v>
      </c>
      <c r="F14" s="75">
        <f t="shared" si="1"/>
        <v>512.3133505552745</v>
      </c>
      <c r="G14" s="73">
        <v>0</v>
      </c>
      <c r="H14" s="76">
        <v>0</v>
      </c>
      <c r="I14" s="77"/>
      <c r="J14" s="78">
        <f t="shared" si="2"/>
        <v>512.3133505552745</v>
      </c>
      <c r="K14" s="156">
        <f t="shared" si="3"/>
        <v>9</v>
      </c>
      <c r="L14" s="157">
        <f t="shared" si="4"/>
        <v>540</v>
      </c>
    </row>
    <row r="15" spans="1:12" s="31" customFormat="1" ht="15">
      <c r="A15" s="26" t="s">
        <v>43</v>
      </c>
      <c r="B15" s="18">
        <f t="shared" si="0"/>
        <v>54.5</v>
      </c>
      <c r="C15" s="19">
        <v>51</v>
      </c>
      <c r="D15" s="19">
        <v>3.5</v>
      </c>
      <c r="E15" s="19">
        <v>0</v>
      </c>
      <c r="F15" s="27">
        <f t="shared" si="1"/>
        <v>1073.8876002024024</v>
      </c>
      <c r="G15" s="18">
        <v>0</v>
      </c>
      <c r="H15" s="145">
        <v>0</v>
      </c>
      <c r="I15" s="28"/>
      <c r="J15" s="146">
        <f t="shared" si="2"/>
        <v>1073.8876002024024</v>
      </c>
      <c r="K15" s="147">
        <f t="shared" si="3"/>
        <v>18</v>
      </c>
      <c r="L15" s="52">
        <f t="shared" si="4"/>
        <v>1080</v>
      </c>
    </row>
    <row r="16" spans="1:12" s="31" customFormat="1" ht="15">
      <c r="A16" s="26" t="s">
        <v>44</v>
      </c>
      <c r="B16" s="18">
        <f t="shared" si="0"/>
        <v>21.5</v>
      </c>
      <c r="C16" s="19">
        <v>19</v>
      </c>
      <c r="D16" s="19">
        <v>2.5</v>
      </c>
      <c r="E16" s="19">
        <v>0</v>
      </c>
      <c r="F16" s="27">
        <f t="shared" si="1"/>
        <v>423.6437321899385</v>
      </c>
      <c r="G16" s="18">
        <v>0</v>
      </c>
      <c r="H16" s="145">
        <v>0</v>
      </c>
      <c r="I16" s="28"/>
      <c r="J16" s="146">
        <f t="shared" si="2"/>
        <v>423.6437321899385</v>
      </c>
      <c r="K16" s="147">
        <f t="shared" si="3"/>
        <v>7</v>
      </c>
      <c r="L16" s="52">
        <f t="shared" si="4"/>
        <v>420</v>
      </c>
    </row>
    <row r="17" spans="1:12" ht="13.5" thickBot="1">
      <c r="A17" s="34"/>
      <c r="B17" s="158">
        <f>SUM(B9:B16)</f>
        <v>750.9799999999999</v>
      </c>
      <c r="C17" s="158"/>
      <c r="D17" s="158"/>
      <c r="E17" s="158"/>
      <c r="F17" s="158"/>
      <c r="G17" s="158">
        <f>SUM(G9:G16)</f>
        <v>0</v>
      </c>
      <c r="H17" s="158"/>
      <c r="I17" s="34"/>
      <c r="J17" s="159">
        <f>SUM(J9:J16)</f>
        <v>14797.58</v>
      </c>
      <c r="K17" s="34"/>
      <c r="L17" s="160">
        <f>SUM(L9:L16)</f>
        <v>14820</v>
      </c>
    </row>
    <row r="18" ht="13.5" thickTop="1"/>
    <row r="20" ht="12.75">
      <c r="A20" s="13"/>
    </row>
    <row r="21" ht="12.75">
      <c r="A21" s="114"/>
    </row>
    <row r="22" ht="12.75">
      <c r="A22" s="114"/>
    </row>
    <row r="23" ht="12.75">
      <c r="A23" s="114"/>
    </row>
    <row r="24" ht="12.75">
      <c r="A24" s="114"/>
    </row>
    <row r="25" ht="12.75">
      <c r="A25" s="114"/>
    </row>
    <row r="26" ht="12.75">
      <c r="A26" s="114"/>
    </row>
    <row r="27" ht="12.75">
      <c r="A27" s="114"/>
    </row>
    <row r="28" ht="12.75">
      <c r="A28" s="114"/>
    </row>
    <row r="29" ht="12.75">
      <c r="A29" s="114"/>
    </row>
    <row r="30" ht="12.75">
      <c r="A30" s="114"/>
    </row>
  </sheetData>
  <sheetProtection/>
  <mergeCells count="7">
    <mergeCell ref="B5:E5"/>
    <mergeCell ref="G5:H5"/>
    <mergeCell ref="J7:L7"/>
    <mergeCell ref="B3:E3"/>
    <mergeCell ref="G3:H3"/>
    <mergeCell ref="B4:E4"/>
    <mergeCell ref="G4:H4"/>
  </mergeCells>
  <printOptions/>
  <pageMargins left="0.2755905511811024" right="0.2362204724409449" top="0.7874015748031497" bottom="0.31496062992125984" header="0.31496062992125984" footer="0.3937007874015748"/>
  <pageSetup fitToHeight="1" fitToWidth="1" horizontalDpi="600" verticalDpi="600" orientation="landscape" paperSize="9" scale="67" r:id="rId1"/>
  <headerFooter alignWithMargins="0">
    <oddHeader>&amp;L&amp;12ANEXA NR ____&amp;R&amp;F</oddHeader>
    <oddFooter>&amp;LIntocmit
DRC
Karda Istvan&amp;C&amp;P/&amp;N&amp;RAprobat
PDG
Duda Tihamer Attila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gergelya</dc:creator>
  <cp:keywords/>
  <dc:description/>
  <cp:lastModifiedBy>egnandt</cp:lastModifiedBy>
  <dcterms:created xsi:type="dcterms:W3CDTF">2021-08-03T12:28:40Z</dcterms:created>
  <dcterms:modified xsi:type="dcterms:W3CDTF">2021-08-04T10:31:36Z</dcterms:modified>
  <cp:category/>
  <cp:version/>
  <cp:contentType/>
  <cp:contentStatus/>
</cp:coreProperties>
</file>